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прайс с 01.01.19" sheetId="1" r:id="rId1"/>
  </sheets>
  <definedNames>
    <definedName name="_xlnm.Print_Area" localSheetId="0">'прайс с 01.01.19'!$A$1:$X$119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5" i="1" l="1"/>
  <c r="AE116" i="1"/>
  <c r="AH116" i="1" s="1"/>
  <c r="AI116" i="1" s="1"/>
  <c r="Z116" i="1"/>
  <c r="AA116" i="1"/>
  <c r="AA5" i="1"/>
  <c r="AH108" i="1"/>
  <c r="AI108" i="1" s="1"/>
  <c r="AH112" i="1"/>
  <c r="AI112" i="1" s="1"/>
  <c r="AA107" i="1"/>
  <c r="AE107" i="1" s="1"/>
  <c r="AH107" i="1" s="1"/>
  <c r="AI107" i="1" s="1"/>
  <c r="AA108" i="1"/>
  <c r="AE108" i="1" s="1"/>
  <c r="AA109" i="1"/>
  <c r="AE109" i="1" s="1"/>
  <c r="AH109" i="1" s="1"/>
  <c r="AI109" i="1" s="1"/>
  <c r="AA110" i="1"/>
  <c r="AE110" i="1"/>
  <c r="AH110" i="1" s="1"/>
  <c r="AI110" i="1" s="1"/>
  <c r="AA111" i="1"/>
  <c r="AE111" i="1" s="1"/>
  <c r="AH111" i="1" s="1"/>
  <c r="AI111" i="1" s="1"/>
  <c r="AA112" i="1"/>
  <c r="AE112" i="1"/>
  <c r="AA113" i="1"/>
  <c r="AE113" i="1" s="1"/>
  <c r="AH113" i="1" s="1"/>
  <c r="AI113" i="1" s="1"/>
  <c r="AA106" i="1"/>
  <c r="AE106" i="1" s="1"/>
  <c r="AH106" i="1" s="1"/>
  <c r="AI106" i="1" s="1"/>
  <c r="AA101" i="1"/>
  <c r="AA102" i="1"/>
  <c r="AA103" i="1"/>
  <c r="AA100" i="1"/>
  <c r="AH70" i="1" l="1"/>
  <c r="AI70" i="1" s="1"/>
  <c r="AH71" i="1"/>
  <c r="AI71" i="1"/>
  <c r="AH69" i="1"/>
  <c r="AI69" i="1" s="1"/>
  <c r="AH65" i="1"/>
  <c r="AI65" i="1" s="1"/>
  <c r="AH66" i="1"/>
  <c r="AI66" i="1"/>
  <c r="AH64" i="1"/>
  <c r="AI64" i="1" s="1"/>
  <c r="AE70" i="1"/>
  <c r="AE71" i="1"/>
  <c r="AE69" i="1"/>
  <c r="AE65" i="1"/>
  <c r="AE66" i="1"/>
  <c r="AE64" i="1"/>
  <c r="AA70" i="1"/>
  <c r="AA71" i="1"/>
  <c r="AA69" i="1"/>
  <c r="AA65" i="1"/>
  <c r="AA66" i="1"/>
  <c r="AA64" i="1"/>
  <c r="AH77" i="1"/>
  <c r="AI77" i="1" s="1"/>
  <c r="AH78" i="1"/>
  <c r="AI78" i="1"/>
  <c r="AH79" i="1"/>
  <c r="AI79" i="1" s="1"/>
  <c r="AH80" i="1"/>
  <c r="AI80" i="1"/>
  <c r="AH81" i="1"/>
  <c r="AI81" i="1" s="1"/>
  <c r="AH82" i="1"/>
  <c r="AI82" i="1"/>
  <c r="AH83" i="1"/>
  <c r="AI83" i="1" s="1"/>
  <c r="AH84" i="1"/>
  <c r="AI84" i="1"/>
  <c r="AH85" i="1"/>
  <c r="AI85" i="1" s="1"/>
  <c r="AH86" i="1"/>
  <c r="AI86" i="1"/>
  <c r="AH87" i="1"/>
  <c r="AI87" i="1" s="1"/>
  <c r="AH88" i="1"/>
  <c r="AI88" i="1"/>
  <c r="AH89" i="1"/>
  <c r="AI89" i="1" s="1"/>
  <c r="AH90" i="1"/>
  <c r="AI90" i="1"/>
  <c r="AH91" i="1"/>
  <c r="AI91" i="1" s="1"/>
  <c r="AH92" i="1"/>
  <c r="AI92" i="1"/>
  <c r="AH93" i="1"/>
  <c r="AI93" i="1" s="1"/>
  <c r="AH94" i="1"/>
  <c r="AI94" i="1"/>
  <c r="AH95" i="1"/>
  <c r="AI95" i="1" s="1"/>
  <c r="AH96" i="1"/>
  <c r="AI96" i="1"/>
  <c r="AH97" i="1"/>
  <c r="AI97" i="1" s="1"/>
  <c r="AH76" i="1"/>
  <c r="AI76" i="1"/>
  <c r="AH43" i="1"/>
  <c r="AI43" i="1" s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42" i="1"/>
  <c r="AI42" i="1" s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E101" i="1"/>
  <c r="AH101" i="1" s="1"/>
  <c r="AI101" i="1" s="1"/>
  <c r="AE102" i="1"/>
  <c r="AH102" i="1" s="1"/>
  <c r="AI102" i="1" s="1"/>
  <c r="AE103" i="1"/>
  <c r="AH103" i="1" s="1"/>
  <c r="AI103" i="1" s="1"/>
  <c r="AE100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6" i="1"/>
  <c r="N76" i="1"/>
  <c r="AH100" i="1" l="1"/>
  <c r="AI100" i="1" s="1"/>
  <c r="K1" i="1"/>
  <c r="J5" i="1" l="1"/>
  <c r="V5" i="1"/>
  <c r="P5" i="1"/>
  <c r="J6" i="1"/>
  <c r="V6" i="1"/>
  <c r="J7" i="1"/>
  <c r="P7" i="1" s="1"/>
  <c r="V7" i="1"/>
  <c r="J8" i="1"/>
  <c r="V8" i="1"/>
  <c r="J9" i="1"/>
  <c r="V9" i="1"/>
  <c r="J10" i="1"/>
  <c r="V10" i="1"/>
  <c r="P10" i="1" s="1"/>
  <c r="J11" i="1"/>
  <c r="V11" i="1"/>
  <c r="J12" i="1"/>
  <c r="V12" i="1"/>
  <c r="J13" i="1"/>
  <c r="P13" i="1" s="1"/>
  <c r="V13" i="1"/>
  <c r="J14" i="1"/>
  <c r="V14" i="1"/>
  <c r="P14" i="1" s="1"/>
  <c r="J15" i="1"/>
  <c r="V15" i="1"/>
  <c r="J16" i="1"/>
  <c r="V16" i="1"/>
  <c r="J17" i="1"/>
  <c r="V17" i="1"/>
  <c r="J18" i="1"/>
  <c r="V18" i="1"/>
  <c r="P18" i="1" s="1"/>
  <c r="J19" i="1"/>
  <c r="P19" i="1" s="1"/>
  <c r="V19" i="1"/>
  <c r="J20" i="1"/>
  <c r="V20" i="1"/>
  <c r="J21" i="1"/>
  <c r="V21" i="1"/>
  <c r="J22" i="1"/>
  <c r="V22" i="1"/>
  <c r="J23" i="1"/>
  <c r="V23" i="1"/>
  <c r="P23" i="1"/>
  <c r="J24" i="1"/>
  <c r="V24" i="1"/>
  <c r="J25" i="1"/>
  <c r="V25" i="1"/>
  <c r="J26" i="1"/>
  <c r="V26" i="1"/>
  <c r="J27" i="1"/>
  <c r="V27" i="1"/>
  <c r="J28" i="1"/>
  <c r="V28" i="1"/>
  <c r="J29" i="1"/>
  <c r="V29" i="1"/>
  <c r="J30" i="1"/>
  <c r="V30" i="1"/>
  <c r="J31" i="1"/>
  <c r="V31" i="1"/>
  <c r="J32" i="1"/>
  <c r="V32" i="1"/>
  <c r="J33" i="1"/>
  <c r="V33" i="1"/>
  <c r="J34" i="1"/>
  <c r="V34" i="1"/>
  <c r="J35" i="1"/>
  <c r="V35" i="1"/>
  <c r="J36" i="1"/>
  <c r="V36" i="1"/>
  <c r="J37" i="1"/>
  <c r="V37" i="1"/>
  <c r="J38" i="1"/>
  <c r="V38" i="1"/>
  <c r="J39" i="1"/>
  <c r="V39" i="1"/>
  <c r="J42" i="1"/>
  <c r="V42" i="1"/>
  <c r="P42" i="1" s="1"/>
  <c r="J43" i="1"/>
  <c r="V43" i="1"/>
  <c r="J44" i="1"/>
  <c r="V44" i="1"/>
  <c r="J45" i="1"/>
  <c r="V45" i="1"/>
  <c r="J46" i="1"/>
  <c r="P46" i="1" s="1"/>
  <c r="V46" i="1"/>
  <c r="J47" i="1"/>
  <c r="V47" i="1"/>
  <c r="J48" i="1"/>
  <c r="V48" i="1"/>
  <c r="J49" i="1"/>
  <c r="V49" i="1"/>
  <c r="P49" i="1" s="1"/>
  <c r="J50" i="1"/>
  <c r="V50" i="1"/>
  <c r="J51" i="1"/>
  <c r="V51" i="1"/>
  <c r="J52" i="1"/>
  <c r="V52" i="1"/>
  <c r="J53" i="1"/>
  <c r="V53" i="1"/>
  <c r="P53" i="1" s="1"/>
  <c r="J54" i="1"/>
  <c r="V54" i="1"/>
  <c r="J55" i="1"/>
  <c r="V55" i="1"/>
  <c r="J56" i="1"/>
  <c r="V56" i="1"/>
  <c r="J57" i="1"/>
  <c r="V57" i="1"/>
  <c r="P57" i="1" s="1"/>
  <c r="J58" i="1"/>
  <c r="P58" i="1" s="1"/>
  <c r="V58" i="1"/>
  <c r="J59" i="1"/>
  <c r="P59" i="1" s="1"/>
  <c r="V59" i="1"/>
  <c r="J60" i="1"/>
  <c r="V60" i="1"/>
  <c r="J61" i="1"/>
  <c r="V61" i="1"/>
  <c r="J64" i="1"/>
  <c r="V64" i="1"/>
  <c r="P64" i="1"/>
  <c r="J65" i="1"/>
  <c r="O65" i="1" s="1"/>
  <c r="V65" i="1"/>
  <c r="J66" i="1"/>
  <c r="P66" i="1" s="1"/>
  <c r="V66" i="1"/>
  <c r="P72" i="1"/>
  <c r="J76" i="1"/>
  <c r="P76" i="1" s="1"/>
  <c r="V76" i="1"/>
  <c r="V98" i="1" s="1"/>
  <c r="J77" i="1"/>
  <c r="V77" i="1"/>
  <c r="P77" i="1"/>
  <c r="J78" i="1"/>
  <c r="V78" i="1"/>
  <c r="P78" i="1"/>
  <c r="J79" i="1"/>
  <c r="P79" i="1" s="1"/>
  <c r="V79" i="1"/>
  <c r="J80" i="1"/>
  <c r="P80" i="1" s="1"/>
  <c r="V80" i="1"/>
  <c r="X80" i="1" s="1"/>
  <c r="J81" i="1"/>
  <c r="V81" i="1"/>
  <c r="P81" i="1"/>
  <c r="J82" i="1"/>
  <c r="V82" i="1"/>
  <c r="P82" i="1"/>
  <c r="J83" i="1"/>
  <c r="P83" i="1" s="1"/>
  <c r="V83" i="1"/>
  <c r="J84" i="1"/>
  <c r="P84" i="1" s="1"/>
  <c r="V84" i="1"/>
  <c r="X84" i="1" s="1"/>
  <c r="J85" i="1"/>
  <c r="V85" i="1"/>
  <c r="P85" i="1"/>
  <c r="J86" i="1"/>
  <c r="V86" i="1"/>
  <c r="P86" i="1"/>
  <c r="J87" i="1"/>
  <c r="P87" i="1" s="1"/>
  <c r="V87" i="1"/>
  <c r="J88" i="1"/>
  <c r="P88" i="1" s="1"/>
  <c r="V88" i="1"/>
  <c r="J89" i="1"/>
  <c r="V89" i="1"/>
  <c r="P89" i="1"/>
  <c r="J90" i="1"/>
  <c r="V90" i="1"/>
  <c r="P90" i="1"/>
  <c r="J91" i="1"/>
  <c r="P91" i="1" s="1"/>
  <c r="V91" i="1"/>
  <c r="J92" i="1"/>
  <c r="P92" i="1" s="1"/>
  <c r="V92" i="1"/>
  <c r="X92" i="1" s="1"/>
  <c r="J93" i="1"/>
  <c r="V93" i="1"/>
  <c r="P93" i="1"/>
  <c r="J94" i="1"/>
  <c r="V94" i="1"/>
  <c r="P94" i="1"/>
  <c r="J95" i="1"/>
  <c r="P95" i="1" s="1"/>
  <c r="V95" i="1"/>
  <c r="J96" i="1"/>
  <c r="P96" i="1" s="1"/>
  <c r="V96" i="1"/>
  <c r="X96" i="1" s="1"/>
  <c r="J97" i="1"/>
  <c r="V97" i="1"/>
  <c r="P97" i="1"/>
  <c r="V100" i="1"/>
  <c r="P100" i="1"/>
  <c r="V101" i="1"/>
  <c r="P101" i="1" s="1"/>
  <c r="V102" i="1"/>
  <c r="P102" i="1"/>
  <c r="V103" i="1"/>
  <c r="P103" i="1" s="1"/>
  <c r="V106" i="1"/>
  <c r="P106" i="1"/>
  <c r="P114" i="1" s="1"/>
  <c r="V107" i="1"/>
  <c r="P107" i="1"/>
  <c r="V108" i="1"/>
  <c r="P108" i="1"/>
  <c r="V109" i="1"/>
  <c r="P109" i="1"/>
  <c r="V110" i="1"/>
  <c r="P110" i="1"/>
  <c r="V111" i="1"/>
  <c r="P111" i="1"/>
  <c r="V112" i="1"/>
  <c r="P112" i="1"/>
  <c r="V113" i="1"/>
  <c r="P113" i="1"/>
  <c r="V116" i="1"/>
  <c r="P116" i="1" s="1"/>
  <c r="P117" i="1" s="1"/>
  <c r="M5" i="1"/>
  <c r="O5" i="1"/>
  <c r="M6" i="1"/>
  <c r="M7" i="1"/>
  <c r="O7" i="1" s="1"/>
  <c r="M8" i="1"/>
  <c r="O8" i="1" s="1"/>
  <c r="M9" i="1"/>
  <c r="M10" i="1"/>
  <c r="O10" i="1" s="1"/>
  <c r="M11" i="1"/>
  <c r="O11" i="1" s="1"/>
  <c r="M12" i="1"/>
  <c r="N12" i="1" s="1"/>
  <c r="M13" i="1"/>
  <c r="O13" i="1"/>
  <c r="M14" i="1"/>
  <c r="O14" i="1" s="1"/>
  <c r="M15" i="1"/>
  <c r="M16" i="1"/>
  <c r="N16" i="1" s="1"/>
  <c r="M17" i="1"/>
  <c r="O17" i="1"/>
  <c r="M18" i="1"/>
  <c r="M19" i="1"/>
  <c r="O19" i="1" s="1"/>
  <c r="M20" i="1"/>
  <c r="M21" i="1"/>
  <c r="O21" i="1" s="1"/>
  <c r="M22" i="1"/>
  <c r="M23" i="1"/>
  <c r="O23" i="1" s="1"/>
  <c r="M24" i="1"/>
  <c r="N24" i="1" s="1"/>
  <c r="M25" i="1"/>
  <c r="M26" i="1"/>
  <c r="O26" i="1" s="1"/>
  <c r="M27" i="1"/>
  <c r="O27" i="1" s="1"/>
  <c r="M28" i="1"/>
  <c r="N28" i="1" s="1"/>
  <c r="M29" i="1"/>
  <c r="O29" i="1" s="1"/>
  <c r="M30" i="1"/>
  <c r="O30" i="1" s="1"/>
  <c r="M31" i="1"/>
  <c r="M32" i="1"/>
  <c r="N32" i="1" s="1"/>
  <c r="M33" i="1"/>
  <c r="O33" i="1" s="1"/>
  <c r="M34" i="1"/>
  <c r="N34" i="1" s="1"/>
  <c r="M35" i="1"/>
  <c r="O35" i="1" s="1"/>
  <c r="M36" i="1"/>
  <c r="M37" i="1"/>
  <c r="N37" i="1" s="1"/>
  <c r="M38" i="1"/>
  <c r="M39" i="1"/>
  <c r="O39" i="1" s="1"/>
  <c r="M42" i="1"/>
  <c r="O42" i="1" s="1"/>
  <c r="M43" i="1"/>
  <c r="M44" i="1"/>
  <c r="N44" i="1" s="1"/>
  <c r="M45" i="1"/>
  <c r="O45" i="1" s="1"/>
  <c r="M46" i="1"/>
  <c r="M47" i="1"/>
  <c r="O47" i="1" s="1"/>
  <c r="M48" i="1"/>
  <c r="M49" i="1"/>
  <c r="M50" i="1"/>
  <c r="M51" i="1"/>
  <c r="O51" i="1" s="1"/>
  <c r="M52" i="1"/>
  <c r="M53" i="1"/>
  <c r="M54" i="1"/>
  <c r="M55" i="1"/>
  <c r="M56" i="1"/>
  <c r="M57" i="1"/>
  <c r="N57" i="1" s="1"/>
  <c r="M58" i="1"/>
  <c r="M59" i="1"/>
  <c r="M60" i="1"/>
  <c r="M61" i="1"/>
  <c r="M64" i="1"/>
  <c r="O64" i="1"/>
  <c r="M65" i="1"/>
  <c r="M66" i="1"/>
  <c r="O72" i="1"/>
  <c r="M76" i="1"/>
  <c r="O76" i="1" s="1"/>
  <c r="M77" i="1"/>
  <c r="O77" i="1" s="1"/>
  <c r="M78" i="1"/>
  <c r="O78" i="1" s="1"/>
  <c r="M79" i="1"/>
  <c r="M80" i="1"/>
  <c r="O80" i="1" s="1"/>
  <c r="M81" i="1"/>
  <c r="O81" i="1" s="1"/>
  <c r="M82" i="1"/>
  <c r="O82" i="1" s="1"/>
  <c r="M83" i="1"/>
  <c r="M84" i="1"/>
  <c r="O84" i="1" s="1"/>
  <c r="M85" i="1"/>
  <c r="O85" i="1" s="1"/>
  <c r="M86" i="1"/>
  <c r="O86" i="1" s="1"/>
  <c r="M87" i="1"/>
  <c r="M88" i="1"/>
  <c r="O88" i="1" s="1"/>
  <c r="M89" i="1"/>
  <c r="O89" i="1" s="1"/>
  <c r="M90" i="1"/>
  <c r="O90" i="1" s="1"/>
  <c r="M91" i="1"/>
  <c r="M92" i="1"/>
  <c r="O92" i="1" s="1"/>
  <c r="M93" i="1"/>
  <c r="O93" i="1" s="1"/>
  <c r="M94" i="1"/>
  <c r="O94" i="1" s="1"/>
  <c r="M95" i="1"/>
  <c r="M96" i="1"/>
  <c r="O96" i="1" s="1"/>
  <c r="M97" i="1"/>
  <c r="O97" i="1" s="1"/>
  <c r="O100" i="1"/>
  <c r="O102" i="1"/>
  <c r="O103" i="1"/>
  <c r="O106" i="1"/>
  <c r="O107" i="1"/>
  <c r="O108" i="1"/>
  <c r="O114" i="1" s="1"/>
  <c r="O109" i="1"/>
  <c r="O110" i="1"/>
  <c r="O111" i="1"/>
  <c r="O112" i="1"/>
  <c r="O113" i="1"/>
  <c r="N93" i="1"/>
  <c r="N87" i="1"/>
  <c r="N77" i="1"/>
  <c r="N5" i="1"/>
  <c r="N23" i="1"/>
  <c r="N85" i="1"/>
  <c r="N49" i="1"/>
  <c r="N64" i="1"/>
  <c r="N84" i="1"/>
  <c r="N81" i="1"/>
  <c r="N80" i="1"/>
  <c r="N89" i="1"/>
  <c r="N97" i="1"/>
  <c r="N65" i="1"/>
  <c r="N46" i="1"/>
  <c r="N33" i="1"/>
  <c r="N9" i="1"/>
  <c r="N17" i="1"/>
  <c r="W101" i="1"/>
  <c r="W100" i="1"/>
  <c r="W106" i="1"/>
  <c r="W107" i="1"/>
  <c r="W108" i="1" s="1"/>
  <c r="W116" i="1"/>
  <c r="X106" i="1"/>
  <c r="X107" i="1"/>
  <c r="V114" i="1"/>
  <c r="W103" i="1"/>
  <c r="W102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1" i="1"/>
  <c r="V71" i="1"/>
  <c r="W70" i="1"/>
  <c r="V70" i="1"/>
  <c r="X70" i="1" s="1"/>
  <c r="X72" i="1" s="1"/>
  <c r="W69" i="1"/>
  <c r="V69" i="1"/>
  <c r="W66" i="1"/>
  <c r="W65" i="1"/>
  <c r="W64" i="1"/>
  <c r="X64" i="1"/>
  <c r="W61" i="1"/>
  <c r="W60" i="1"/>
  <c r="X60" i="1" s="1"/>
  <c r="W59" i="1"/>
  <c r="X59" i="1" s="1"/>
  <c r="W58" i="1"/>
  <c r="W57" i="1"/>
  <c r="W56" i="1"/>
  <c r="W55" i="1"/>
  <c r="W54" i="1"/>
  <c r="W53" i="1"/>
  <c r="W52" i="1"/>
  <c r="X52" i="1" s="1"/>
  <c r="W51" i="1"/>
  <c r="W50" i="1"/>
  <c r="W49" i="1"/>
  <c r="W48" i="1"/>
  <c r="W47" i="1"/>
  <c r="W46" i="1"/>
  <c r="X46" i="1" s="1"/>
  <c r="W45" i="1"/>
  <c r="W44" i="1"/>
  <c r="X44" i="1" s="1"/>
  <c r="W43" i="1"/>
  <c r="X43" i="1" s="1"/>
  <c r="W42" i="1"/>
  <c r="W39" i="1"/>
  <c r="W38" i="1"/>
  <c r="X38" i="1" s="1"/>
  <c r="W37" i="1"/>
  <c r="W36" i="1"/>
  <c r="X36" i="1" s="1"/>
  <c r="W35" i="1"/>
  <c r="W34" i="1"/>
  <c r="W33" i="1"/>
  <c r="X33" i="1" s="1"/>
  <c r="W32" i="1"/>
  <c r="W31" i="1"/>
  <c r="X31" i="1" s="1"/>
  <c r="W30" i="1"/>
  <c r="W29" i="1"/>
  <c r="X29" i="1" s="1"/>
  <c r="W28" i="1"/>
  <c r="X28" i="1" s="1"/>
  <c r="W27" i="1"/>
  <c r="W26" i="1"/>
  <c r="W25" i="1"/>
  <c r="W24" i="1"/>
  <c r="W23" i="1"/>
  <c r="X23" i="1" s="1"/>
  <c r="W22" i="1"/>
  <c r="W21" i="1"/>
  <c r="W20" i="1"/>
  <c r="W19" i="1"/>
  <c r="X19" i="1" s="1"/>
  <c r="W18" i="1"/>
  <c r="W17" i="1"/>
  <c r="X17" i="1" s="1"/>
  <c r="W16" i="1"/>
  <c r="W15" i="1"/>
  <c r="AA15" i="1" s="1"/>
  <c r="AE15" i="1" s="1"/>
  <c r="AH15" i="1" s="1"/>
  <c r="W14" i="1"/>
  <c r="AA14" i="1" s="1"/>
  <c r="AE14" i="1" s="1"/>
  <c r="AH14" i="1" s="1"/>
  <c r="W13" i="1"/>
  <c r="AA13" i="1" s="1"/>
  <c r="AE13" i="1" s="1"/>
  <c r="AH13" i="1" s="1"/>
  <c r="W12" i="1"/>
  <c r="X12" i="1" s="1"/>
  <c r="W11" i="1"/>
  <c r="W10" i="1"/>
  <c r="X10" i="1" s="1"/>
  <c r="W9" i="1"/>
  <c r="W8" i="1"/>
  <c r="X8" i="1" s="1"/>
  <c r="W7" i="1"/>
  <c r="X7" i="1" s="1"/>
  <c r="W6" i="1"/>
  <c r="W5" i="1"/>
  <c r="X5" i="1" s="1"/>
  <c r="X61" i="1"/>
  <c r="X81" i="1"/>
  <c r="X93" i="1"/>
  <c r="V117" i="1"/>
  <c r="X45" i="1"/>
  <c r="X58" i="1"/>
  <c r="X11" i="1"/>
  <c r="V67" i="1"/>
  <c r="X95" i="1"/>
  <c r="X37" i="1"/>
  <c r="X79" i="1"/>
  <c r="X102" i="1"/>
  <c r="X69" i="1"/>
  <c r="X116" i="1"/>
  <c r="X117" i="1" s="1"/>
  <c r="X78" i="1"/>
  <c r="X103" i="1"/>
  <c r="X35" i="1"/>
  <c r="X39" i="1"/>
  <c r="X65" i="1"/>
  <c r="X67" i="1" s="1"/>
  <c r="X71" i="1"/>
  <c r="X82" i="1"/>
  <c r="X86" i="1"/>
  <c r="X90" i="1"/>
  <c r="X94" i="1"/>
  <c r="X20" i="1"/>
  <c r="X24" i="1"/>
  <c r="X83" i="1"/>
  <c r="X87" i="1"/>
  <c r="X91" i="1"/>
  <c r="X13" i="1"/>
  <c r="X21" i="1"/>
  <c r="X51" i="1"/>
  <c r="X77" i="1"/>
  <c r="X97" i="1"/>
  <c r="X89" i="1"/>
  <c r="X88" i="1"/>
  <c r="X85" i="1"/>
  <c r="X66" i="1"/>
  <c r="X47" i="1"/>
  <c r="X54" i="1"/>
  <c r="X27" i="1"/>
  <c r="X15" i="1"/>
  <c r="X42" i="1"/>
  <c r="X100" i="1"/>
  <c r="X76" i="1"/>
  <c r="X98" i="1" s="1"/>
  <c r="N39" i="1" l="1"/>
  <c r="O58" i="1"/>
  <c r="O54" i="1"/>
  <c r="O50" i="1"/>
  <c r="O46" i="1"/>
  <c r="O37" i="1"/>
  <c r="P65" i="1"/>
  <c r="P39" i="1"/>
  <c r="P35" i="1"/>
  <c r="O61" i="1"/>
  <c r="O53" i="1"/>
  <c r="O49" i="1"/>
  <c r="P34" i="1"/>
  <c r="P30" i="1"/>
  <c r="P26" i="1"/>
  <c r="N21" i="1"/>
  <c r="X50" i="1"/>
  <c r="P43" i="1"/>
  <c r="O36" i="1"/>
  <c r="X32" i="1"/>
  <c r="O9" i="1"/>
  <c r="N6" i="1"/>
  <c r="N11" i="1"/>
  <c r="N50" i="1"/>
  <c r="N7" i="1"/>
  <c r="N54" i="1"/>
  <c r="P52" i="1"/>
  <c r="P50" i="1"/>
  <c r="N15" i="1"/>
  <c r="P11" i="1"/>
  <c r="N61" i="1"/>
  <c r="V62" i="1"/>
  <c r="X25" i="1"/>
  <c r="N22" i="1"/>
  <c r="O20" i="1"/>
  <c r="X16" i="1"/>
  <c r="P47" i="1"/>
  <c r="P31" i="1"/>
  <c r="P29" i="1"/>
  <c r="P27" i="1"/>
  <c r="P98" i="1"/>
  <c r="W109" i="1"/>
  <c r="X108" i="1"/>
  <c r="P104" i="1"/>
  <c r="V72" i="1"/>
  <c r="X14" i="1"/>
  <c r="V40" i="1"/>
  <c r="N35" i="1"/>
  <c r="N52" i="1"/>
  <c r="N42" i="1"/>
  <c r="N95" i="1"/>
  <c r="N91" i="1"/>
  <c r="N86" i="1"/>
  <c r="N82" i="1"/>
  <c r="N90" i="1"/>
  <c r="O116" i="1"/>
  <c r="O117" i="1" s="1"/>
  <c r="O95" i="1"/>
  <c r="O91" i="1"/>
  <c r="O87" i="1"/>
  <c r="O83" i="1"/>
  <c r="O98" i="1" s="1"/>
  <c r="O79" i="1"/>
  <c r="O57" i="1"/>
  <c r="O34" i="1"/>
  <c r="O31" i="1"/>
  <c r="O18" i="1"/>
  <c r="O15" i="1"/>
  <c r="P67" i="1"/>
  <c r="P55" i="1"/>
  <c r="P48" i="1"/>
  <c r="O32" i="1"/>
  <c r="P25" i="1"/>
  <c r="O16" i="1"/>
  <c r="P9" i="1"/>
  <c r="V104" i="1"/>
  <c r="X34" i="1"/>
  <c r="X57" i="1"/>
  <c r="N8" i="1"/>
  <c r="N27" i="1"/>
  <c r="N96" i="1"/>
  <c r="N83" i="1"/>
  <c r="N79" i="1"/>
  <c r="N31" i="1"/>
  <c r="N36" i="1"/>
  <c r="O101" i="1"/>
  <c r="O104" i="1" s="1"/>
  <c r="O66" i="1"/>
  <c r="O67" i="1" s="1"/>
  <c r="O59" i="1"/>
  <c r="O43" i="1"/>
  <c r="O25" i="1"/>
  <c r="N20" i="1"/>
  <c r="P60" i="1"/>
  <c r="P54" i="1"/>
  <c r="P51" i="1"/>
  <c r="P44" i="1"/>
  <c r="P37" i="1"/>
  <c r="O28" i="1"/>
  <c r="P21" i="1"/>
  <c r="P15" i="1"/>
  <c r="O12" i="1"/>
  <c r="X18" i="1"/>
  <c r="X101" i="1"/>
  <c r="X104" i="1" s="1"/>
  <c r="X9" i="1"/>
  <c r="X55" i="1"/>
  <c r="N19" i="1"/>
  <c r="N58" i="1"/>
  <c r="N88" i="1"/>
  <c r="N92" i="1"/>
  <c r="N78" i="1"/>
  <c r="N94" i="1"/>
  <c r="O55" i="1"/>
  <c r="O38" i="1"/>
  <c r="O22" i="1"/>
  <c r="O6" i="1"/>
  <c r="P61" i="1"/>
  <c r="N56" i="1"/>
  <c r="P45" i="1"/>
  <c r="P38" i="1"/>
  <c r="P33" i="1"/>
  <c r="O24" i="1"/>
  <c r="P22" i="1"/>
  <c r="P17" i="1"/>
  <c r="P8" i="1"/>
  <c r="P6" i="1"/>
  <c r="AA6" i="1"/>
  <c r="AE6" i="1" s="1"/>
  <c r="AH6" i="1" s="1"/>
  <c r="AA22" i="1"/>
  <c r="AE22" i="1"/>
  <c r="AH22" i="1" s="1"/>
  <c r="AA34" i="1"/>
  <c r="AE34" i="1" s="1"/>
  <c r="AH34" i="1" s="1"/>
  <c r="AA48" i="1"/>
  <c r="AE48" i="1" s="1"/>
  <c r="AA56" i="1"/>
  <c r="AE56" i="1" s="1"/>
  <c r="X26" i="1"/>
  <c r="X56" i="1"/>
  <c r="X53" i="1"/>
  <c r="AA7" i="1"/>
  <c r="AE7" i="1" s="1"/>
  <c r="AH7" i="1" s="1"/>
  <c r="AE11" i="1"/>
  <c r="AH11" i="1" s="1"/>
  <c r="AA11" i="1"/>
  <c r="AA19" i="1"/>
  <c r="AE19" i="1" s="1"/>
  <c r="AH19" i="1" s="1"/>
  <c r="AA23" i="1"/>
  <c r="AE23" i="1" s="1"/>
  <c r="AH23" i="1" s="1"/>
  <c r="AA27" i="1"/>
  <c r="AE27" i="1" s="1"/>
  <c r="AH27" i="1" s="1"/>
  <c r="AA31" i="1"/>
  <c r="AE31" i="1" s="1"/>
  <c r="AH31" i="1" s="1"/>
  <c r="AA35" i="1"/>
  <c r="AE35" i="1" s="1"/>
  <c r="AH35" i="1" s="1"/>
  <c r="AA39" i="1"/>
  <c r="AE39" i="1" s="1"/>
  <c r="AH39" i="1" s="1"/>
  <c r="AA45" i="1"/>
  <c r="AE45" i="1" s="1"/>
  <c r="AA49" i="1"/>
  <c r="AE49" i="1" s="1"/>
  <c r="AA53" i="1"/>
  <c r="AE53" i="1" s="1"/>
  <c r="AA57" i="1"/>
  <c r="AE57" i="1" s="1"/>
  <c r="AA61" i="1"/>
  <c r="AE61" i="1" s="1"/>
  <c r="N14" i="1"/>
  <c r="N38" i="1"/>
  <c r="N59" i="1"/>
  <c r="N55" i="1"/>
  <c r="N45" i="1"/>
  <c r="N18" i="1"/>
  <c r="N26" i="1"/>
  <c r="N66" i="1"/>
  <c r="O60" i="1"/>
  <c r="O56" i="1"/>
  <c r="O52" i="1"/>
  <c r="O48" i="1"/>
  <c r="O44" i="1"/>
  <c r="P36" i="1"/>
  <c r="P32" i="1"/>
  <c r="P28" i="1"/>
  <c r="P24" i="1"/>
  <c r="P20" i="1"/>
  <c r="P16" i="1"/>
  <c r="P12" i="1"/>
  <c r="AA18" i="1"/>
  <c r="AE18" i="1" s="1"/>
  <c r="AH18" i="1" s="1"/>
  <c r="AA30" i="1"/>
  <c r="AE30" i="1" s="1"/>
  <c r="AH30" i="1" s="1"/>
  <c r="AA44" i="1"/>
  <c r="AE44" i="1" s="1"/>
  <c r="AA60" i="1"/>
  <c r="AE60" i="1" s="1"/>
  <c r="X6" i="1"/>
  <c r="X30" i="1"/>
  <c r="X49" i="1"/>
  <c r="AA8" i="1"/>
  <c r="AE8" i="1" s="1"/>
  <c r="AH8" i="1" s="1"/>
  <c r="AA12" i="1"/>
  <c r="AE12" i="1" s="1"/>
  <c r="AH12" i="1" s="1"/>
  <c r="AA16" i="1"/>
  <c r="AE16" i="1" s="1"/>
  <c r="AH16" i="1" s="1"/>
  <c r="AA20" i="1"/>
  <c r="AE20" i="1" s="1"/>
  <c r="AH20" i="1" s="1"/>
  <c r="AA24" i="1"/>
  <c r="AE24" i="1" s="1"/>
  <c r="AH24" i="1" s="1"/>
  <c r="AA28" i="1"/>
  <c r="AE28" i="1" s="1"/>
  <c r="AH28" i="1" s="1"/>
  <c r="AA32" i="1"/>
  <c r="AE32" i="1" s="1"/>
  <c r="AH32" i="1" s="1"/>
  <c r="AA36" i="1"/>
  <c r="AE36" i="1" s="1"/>
  <c r="AH36" i="1" s="1"/>
  <c r="AA42" i="1"/>
  <c r="AE42" i="1" s="1"/>
  <c r="AA46" i="1"/>
  <c r="AE46" i="1" s="1"/>
  <c r="AA50" i="1"/>
  <c r="AE50" i="1" s="1"/>
  <c r="AA54" i="1"/>
  <c r="AE54" i="1" s="1"/>
  <c r="AA58" i="1"/>
  <c r="AE58" i="1" s="1"/>
  <c r="N25" i="1"/>
  <c r="N30" i="1"/>
  <c r="N51" i="1"/>
  <c r="N60" i="1"/>
  <c r="N47" i="1"/>
  <c r="N48" i="1"/>
  <c r="N13" i="1"/>
  <c r="N10" i="1"/>
  <c r="N29" i="1"/>
  <c r="N53" i="1"/>
  <c r="P56" i="1"/>
  <c r="X48" i="1"/>
  <c r="X22" i="1"/>
  <c r="AH5" i="1"/>
  <c r="AI5" i="1" s="1"/>
  <c r="AA9" i="1"/>
  <c r="AE9" i="1" s="1"/>
  <c r="AH9" i="1" s="1"/>
  <c r="AA17" i="1"/>
  <c r="AE17" i="1" s="1"/>
  <c r="AH17" i="1" s="1"/>
  <c r="AA21" i="1"/>
  <c r="AE21" i="1" s="1"/>
  <c r="AH21" i="1" s="1"/>
  <c r="AA25" i="1"/>
  <c r="AE25" i="1" s="1"/>
  <c r="AH25" i="1" s="1"/>
  <c r="AA29" i="1"/>
  <c r="AE29" i="1" s="1"/>
  <c r="AH29" i="1" s="1"/>
  <c r="AA33" i="1"/>
  <c r="AE33" i="1" s="1"/>
  <c r="AH33" i="1" s="1"/>
  <c r="AA37" i="1"/>
  <c r="AE37" i="1" s="1"/>
  <c r="AH37" i="1" s="1"/>
  <c r="AA43" i="1"/>
  <c r="AE43" i="1" s="1"/>
  <c r="AA47" i="1"/>
  <c r="AE47" i="1" s="1"/>
  <c r="AA51" i="1"/>
  <c r="AE51" i="1" s="1"/>
  <c r="AA55" i="1"/>
  <c r="AE55" i="1" s="1"/>
  <c r="AA59" i="1"/>
  <c r="AE59" i="1" s="1"/>
  <c r="N43" i="1"/>
  <c r="AA10" i="1"/>
  <c r="AE10" i="1" s="1"/>
  <c r="AH10" i="1" s="1"/>
  <c r="AA26" i="1"/>
  <c r="AE26" i="1" s="1"/>
  <c r="AH26" i="1" s="1"/>
  <c r="AA38" i="1"/>
  <c r="AE38" i="1" s="1"/>
  <c r="AH38" i="1" s="1"/>
  <c r="AA52" i="1"/>
  <c r="AE52" i="1" s="1"/>
  <c r="O40" i="1" l="1"/>
  <c r="X40" i="1"/>
  <c r="V119" i="1"/>
  <c r="X62" i="1"/>
  <c r="O62" i="1"/>
  <c r="O119" i="1" s="1"/>
  <c r="P62" i="1"/>
  <c r="P40" i="1"/>
  <c r="X109" i="1"/>
  <c r="W110" i="1"/>
  <c r="P119" i="1" l="1"/>
  <c r="W111" i="1"/>
  <c r="X110" i="1"/>
  <c r="W112" i="1" l="1"/>
  <c r="X111" i="1"/>
  <c r="X112" i="1" l="1"/>
  <c r="W113" i="1"/>
  <c r="X113" i="1" s="1"/>
  <c r="X114" i="1"/>
  <c r="X119" i="1" s="1"/>
</calcChain>
</file>

<file path=xl/sharedStrings.xml><?xml version="1.0" encoding="utf-8"?>
<sst xmlns="http://schemas.openxmlformats.org/spreadsheetml/2006/main" count="536" uniqueCount="176">
  <si>
    <t>№</t>
  </si>
  <si>
    <t>ВАЗ</t>
  </si>
  <si>
    <t>Ф</t>
  </si>
  <si>
    <t>А</t>
  </si>
  <si>
    <t>В</t>
  </si>
  <si>
    <t>С</t>
  </si>
  <si>
    <t>Д</t>
  </si>
  <si>
    <t>Е</t>
  </si>
  <si>
    <t>Компл.</t>
  </si>
  <si>
    <t>Цена</t>
  </si>
  <si>
    <t>Сумма</t>
  </si>
  <si>
    <t>2101-1004015</t>
  </si>
  <si>
    <t>76.0</t>
  </si>
  <si>
    <t>2101-1004015-31</t>
  </si>
  <si>
    <t>76.4</t>
  </si>
  <si>
    <t>2101-1004015-32</t>
  </si>
  <si>
    <t>76.8</t>
  </si>
  <si>
    <t>2105-1004015</t>
  </si>
  <si>
    <t>79.0</t>
  </si>
  <si>
    <t>2105-1004015-31</t>
  </si>
  <si>
    <t>79.4</t>
  </si>
  <si>
    <t>2105-1004015-22</t>
  </si>
  <si>
    <t>79.7</t>
  </si>
  <si>
    <t>2105-1004015-32</t>
  </si>
  <si>
    <t>79.8</t>
  </si>
  <si>
    <t>2105-1004015-23</t>
  </si>
  <si>
    <t>80.0</t>
  </si>
  <si>
    <t>2108-1004015</t>
  </si>
  <si>
    <t>2108-1004015-31</t>
  </si>
  <si>
    <t>2108-1004015-32</t>
  </si>
  <si>
    <t>21083-1004015</t>
  </si>
  <si>
    <t>82.0</t>
  </si>
  <si>
    <t>21083-1004015-31</t>
  </si>
  <si>
    <t>82.4</t>
  </si>
  <si>
    <t>21083-1004015-32</t>
  </si>
  <si>
    <t>82.8</t>
  </si>
  <si>
    <t>21213-1004015</t>
  </si>
  <si>
    <t>21213-1004015-31</t>
  </si>
  <si>
    <t>21213-1004015-32</t>
  </si>
  <si>
    <t>2110-1004015</t>
  </si>
  <si>
    <t>2110-1004015-31</t>
  </si>
  <si>
    <t>2110-1004015-32</t>
  </si>
  <si>
    <t>2112-1004015</t>
  </si>
  <si>
    <t>2112-1004015-31</t>
  </si>
  <si>
    <t>2112-1004015-32</t>
  </si>
  <si>
    <t>21124-1004015Н</t>
  </si>
  <si>
    <t>21124-1004015Н-31</t>
  </si>
  <si>
    <t>21124-1004015Н-32</t>
  </si>
  <si>
    <t>21126-1004015М-У</t>
  </si>
  <si>
    <t>21126-1004015М-У31</t>
  </si>
  <si>
    <t>82.5</t>
  </si>
  <si>
    <t>21126-1004015М-У32</t>
  </si>
  <si>
    <t>83.0</t>
  </si>
  <si>
    <t>21116-1004015М-У</t>
  </si>
  <si>
    <t>21116-1004015М-У31</t>
  </si>
  <si>
    <t>21116-1004015М-У32</t>
  </si>
  <si>
    <t>11194-1004015М</t>
  </si>
  <si>
    <t>76.5</t>
  </si>
  <si>
    <t>11194-1004015М-31</t>
  </si>
  <si>
    <t>77.0</t>
  </si>
  <si>
    <t>11194-1004015М-32</t>
  </si>
  <si>
    <t>77.5</t>
  </si>
  <si>
    <t>МеМЗ:</t>
  </si>
  <si>
    <t>Б</t>
  </si>
  <si>
    <t>Г</t>
  </si>
  <si>
    <t>245.1004015-01</t>
  </si>
  <si>
    <t>245.1004015-01-Р1</t>
  </si>
  <si>
    <t>245.1004015-01-Р2</t>
  </si>
  <si>
    <t>245.1004015-01-Р3</t>
  </si>
  <si>
    <t>2457.1004015</t>
  </si>
  <si>
    <t>2457.1004015-Р1</t>
  </si>
  <si>
    <t>2457.1004015-Р2</t>
  </si>
  <si>
    <t>2457.1004015-Р3</t>
  </si>
  <si>
    <t>301.1004015</t>
  </si>
  <si>
    <t>301.1004015-Р1</t>
  </si>
  <si>
    <t>75.25</t>
  </si>
  <si>
    <t>301.1004015-Р2</t>
  </si>
  <si>
    <t>307.1004015</t>
  </si>
  <si>
    <t>307.1004015-Р1</t>
  </si>
  <si>
    <t>307.1004015-Р2</t>
  </si>
  <si>
    <t>307.1004015-10</t>
  </si>
  <si>
    <t>307.1004015-10-Р1</t>
  </si>
  <si>
    <t>307.1004015-10-Р2</t>
  </si>
  <si>
    <t>317.1004015</t>
  </si>
  <si>
    <t>317.1004015-Р1</t>
  </si>
  <si>
    <t>77.75</t>
  </si>
  <si>
    <t>317.1004015-Р2</t>
  </si>
  <si>
    <t>Ланос, Нексия</t>
  </si>
  <si>
    <t>L 86-1004015</t>
  </si>
  <si>
    <t>L 86-1004015-31</t>
  </si>
  <si>
    <t>L 86-1004015-32</t>
  </si>
  <si>
    <t>Рено (Дастер, Логан), 16 кл.</t>
  </si>
  <si>
    <t>К16-1004015</t>
  </si>
  <si>
    <t>К16-1004015-31</t>
  </si>
  <si>
    <t>К16-1004015-32</t>
  </si>
  <si>
    <t>53-1004015-22</t>
  </si>
  <si>
    <t>53-1004015-22АР</t>
  </si>
  <si>
    <t>53-1004015-22БР</t>
  </si>
  <si>
    <t>53-1004015-22ВР</t>
  </si>
  <si>
    <t>523-1004015</t>
  </si>
  <si>
    <t>523-1004015-АР</t>
  </si>
  <si>
    <t>523-1004015-БР</t>
  </si>
  <si>
    <t>523-1004015-ВР</t>
  </si>
  <si>
    <t>421-1004015</t>
  </si>
  <si>
    <t>100.0</t>
  </si>
  <si>
    <t>421-1004015 Р1</t>
  </si>
  <si>
    <t>100.5</t>
  </si>
  <si>
    <t>421-1004015 Р2</t>
  </si>
  <si>
    <t>101.0</t>
  </si>
  <si>
    <t>421-1004015 Р3</t>
  </si>
  <si>
    <t>101.5</t>
  </si>
  <si>
    <t>406-1004015</t>
  </si>
  <si>
    <t>406-1004015-АР</t>
  </si>
  <si>
    <t>406-1004015-БР</t>
  </si>
  <si>
    <t>406-1004015-ВР</t>
  </si>
  <si>
    <t>405-1004015</t>
  </si>
  <si>
    <t>405-1004015-АР</t>
  </si>
  <si>
    <t>405-1004015-БР</t>
  </si>
  <si>
    <t>409-1004015</t>
  </si>
  <si>
    <t>409-1004015-АР</t>
  </si>
  <si>
    <t>409-1004015-БР</t>
  </si>
  <si>
    <t>ЗиЛ, Урал</t>
  </si>
  <si>
    <t>Всего поршн.</t>
  </si>
  <si>
    <t>375-1004015</t>
  </si>
  <si>
    <t>375-1004015-51</t>
  </si>
  <si>
    <t>375-1004015-52</t>
  </si>
  <si>
    <t>375-1004015-53</t>
  </si>
  <si>
    <t>Трактора</t>
  </si>
  <si>
    <t>М</t>
  </si>
  <si>
    <t>-</t>
  </si>
  <si>
    <t>240-1004021-А2</t>
  </si>
  <si>
    <t>240-1004021-А2-Р</t>
  </si>
  <si>
    <t>240-1004021 (5 кан.)</t>
  </si>
  <si>
    <t>240-1004021-Р (5 кан.)</t>
  </si>
  <si>
    <t>Д144-1004021Б2</t>
  </si>
  <si>
    <t>Д144-1004021Б2-Р1</t>
  </si>
  <si>
    <t>Д144-1004021БП  (5 кан.)</t>
  </si>
  <si>
    <t>Д144-1004021БП-Р1  (5 кан.)</t>
  </si>
  <si>
    <t>Всего:</t>
  </si>
  <si>
    <t>руб.РФ</t>
  </si>
  <si>
    <t>Д67.08.41.00</t>
  </si>
  <si>
    <t>Тепловоз ЧМЭ3</t>
  </si>
  <si>
    <t>вес поршня</t>
  </si>
  <si>
    <t>вес комплекта</t>
  </si>
  <si>
    <t>вес коробочки</t>
  </si>
  <si>
    <t>вес ящика</t>
  </si>
  <si>
    <t>вес тары на 1 кт</t>
  </si>
  <si>
    <t>брутто, кг</t>
  </si>
  <si>
    <t>нетто, кг</t>
  </si>
  <si>
    <t>Вид упаковки</t>
  </si>
  <si>
    <t>картонный ящик</t>
  </si>
  <si>
    <t>дер.поддон</t>
  </si>
  <si>
    <t>Габариты, Д*Ш*В, м</t>
  </si>
  <si>
    <t>0,6*0,4*0,2</t>
  </si>
  <si>
    <t>1,2*0,8*0,6</t>
  </si>
  <si>
    <t>Габариты (Д*Ш*В), м</t>
  </si>
  <si>
    <t>Кол-во в ящике в комплектах</t>
  </si>
  <si>
    <t>Кол-во в ящике в штуках</t>
  </si>
  <si>
    <t>Код ТНВЭД</t>
  </si>
  <si>
    <t>вес коробки</t>
  </si>
  <si>
    <t>объём ящика</t>
  </si>
  <si>
    <t>Цена продажи tiu.ru</t>
  </si>
  <si>
    <t>НДС</t>
  </si>
  <si>
    <t>Цена покупки окончательная</t>
  </si>
  <si>
    <t>Транспорт                   (из расчета 1200 компл. в а/м)</t>
  </si>
  <si>
    <t>Услуги тамож. Брокера (из расчета 15000 р. за 1 а\м)</t>
  </si>
  <si>
    <t xml:space="preserve">Разгр. /погр. на склад (из расчета 10000 руб.; выгр.-1 партия; погрузка-4 портии) </t>
  </si>
  <si>
    <t>ЗАТРАТЫ</t>
  </si>
  <si>
    <t>Цена продажи НТ (с НДС)</t>
  </si>
  <si>
    <t>Цена www.avtokomponent.net</t>
  </si>
  <si>
    <t>Транспорт                   (из расчета 1000 компл. в а/м)</t>
  </si>
  <si>
    <r>
      <t xml:space="preserve">ГАЗ, ПАЗ, </t>
    </r>
    <r>
      <rPr>
        <b/>
        <sz val="11"/>
        <color rgb="FF7030A0"/>
        <rFont val="Cambria"/>
        <family val="1"/>
        <charset val="204"/>
        <scheme val="major"/>
      </rPr>
      <t>УАЗ</t>
    </r>
  </si>
  <si>
    <t>Рентаб. в % (ориентир.)</t>
  </si>
  <si>
    <t xml:space="preserve">Приб. в руб. (ориентир.) </t>
  </si>
  <si>
    <t>Транспорт                   (из расчета 24 шт. в а/м)</t>
  </si>
  <si>
    <t>Ввозная пошлина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</si>
</sst>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1"/>
      <name val="Cambria"/>
      <family val="1"/>
      <charset val="204"/>
      <scheme val="major"/>
    </font>
    <font>
      <sz val="9"/>
      <color theme="1"/>
      <name val="Cambria"/>
      <family val="1"/>
      <charset val="204"/>
      <scheme val="major"/>
    </font>
    <font>
      <b/>
      <i/>
      <sz val="9"/>
      <color theme="1"/>
      <name val="Cambria"/>
      <family val="1"/>
      <charset val="204"/>
      <scheme val="major"/>
    </font>
    <font>
      <b/>
      <i/>
      <sz val="9"/>
      <color indexed="8"/>
      <name val="Cambria"/>
      <family val="1"/>
      <charset val="204"/>
      <scheme val="major"/>
    </font>
    <font>
      <sz val="10"/>
      <name val="Arial Cyr"/>
      <family val="2"/>
      <charset val="204"/>
    </font>
    <font>
      <sz val="10"/>
      <name val="Arial Cyr"/>
      <charset val="204"/>
    </font>
    <font>
      <u/>
      <sz val="9"/>
      <color theme="1"/>
      <name val="Cambria"/>
      <family val="1"/>
      <charset val="204"/>
      <scheme val="major"/>
    </font>
    <font>
      <b/>
      <u/>
      <sz val="9"/>
      <color theme="1"/>
      <name val="Cambria"/>
      <family val="1"/>
      <charset val="204"/>
      <scheme val="major"/>
    </font>
    <font>
      <sz val="9"/>
      <color indexed="8"/>
      <name val="Cambria"/>
      <family val="1"/>
      <charset val="204"/>
      <scheme val="major"/>
    </font>
    <font>
      <sz val="9"/>
      <name val="Cambria"/>
      <family val="1"/>
      <charset val="204"/>
      <scheme val="major"/>
    </font>
    <font>
      <b/>
      <sz val="9"/>
      <color rgb="FF7030A0"/>
      <name val="Cambria"/>
      <family val="1"/>
      <charset val="204"/>
      <scheme val="major"/>
    </font>
    <font>
      <b/>
      <i/>
      <sz val="9"/>
      <color rgb="FF7030A0"/>
      <name val="Cambria"/>
      <family val="1"/>
      <charset val="204"/>
      <scheme val="major"/>
    </font>
    <font>
      <b/>
      <sz val="11"/>
      <color rgb="FF7030A0"/>
      <name val="Cambria"/>
      <family val="1"/>
      <charset val="204"/>
      <scheme val="major"/>
    </font>
    <font>
      <sz val="9"/>
      <color rgb="FFFF0000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7" fillId="0" borderId="0"/>
  </cellStyleXfs>
  <cellXfs count="187">
    <xf numFmtId="0" fontId="0" fillId="0" borderId="0" xfId="0"/>
    <xf numFmtId="0" fontId="4" fillId="0" borderId="0" xfId="0" applyFont="1" applyBorder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2" fillId="0" borderId="10" xfId="1" applyNumberFormat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/>
    </xf>
    <xf numFmtId="0" fontId="4" fillId="0" borderId="8" xfId="1" applyFont="1" applyBorder="1"/>
    <xf numFmtId="164" fontId="4" fillId="0" borderId="8" xfId="1" applyNumberFormat="1" applyFont="1" applyBorder="1" applyAlignment="1">
      <alignment horizontal="left" vertical="center"/>
    </xf>
    <xf numFmtId="1" fontId="4" fillId="0" borderId="8" xfId="1" applyNumberFormat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1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4" fillId="0" borderId="12" xfId="1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0" xfId="0" applyFont="1"/>
    <xf numFmtId="0" fontId="2" fillId="0" borderId="0" xfId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14" fontId="8" fillId="0" borderId="0" xfId="0" applyNumberFormat="1" applyFont="1" applyAlignment="1"/>
    <xf numFmtId="1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Border="1" applyAlignment="1"/>
    <xf numFmtId="0" fontId="8" fillId="0" borderId="0" xfId="0" applyFont="1" applyBorder="1" applyAlignment="1"/>
    <xf numFmtId="0" fontId="3" fillId="0" borderId="16" xfId="1" applyFont="1" applyBorder="1" applyAlignment="1">
      <alignment horizontal="center"/>
    </xf>
    <xf numFmtId="0" fontId="3" fillId="0" borderId="10" xfId="1" applyFont="1" applyBorder="1"/>
    <xf numFmtId="164" fontId="3" fillId="0" borderId="10" xfId="1" applyNumberFormat="1" applyFont="1" applyBorder="1" applyAlignment="1">
      <alignment horizontal="left" vertical="center"/>
    </xf>
    <xf numFmtId="1" fontId="3" fillId="0" borderId="10" xfId="0" applyNumberFormat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center"/>
    </xf>
    <xf numFmtId="165" fontId="3" fillId="0" borderId="10" xfId="0" applyNumberFormat="1" applyFont="1" applyFill="1" applyBorder="1"/>
    <xf numFmtId="165" fontId="2" fillId="0" borderId="10" xfId="0" applyNumberFormat="1" applyFont="1" applyFill="1" applyBorder="1"/>
    <xf numFmtId="0" fontId="10" fillId="0" borderId="10" xfId="1" applyFont="1" applyBorder="1" applyAlignment="1">
      <alignment horizontal="center" vertical="center"/>
    </xf>
    <xf numFmtId="1" fontId="3" fillId="0" borderId="10" xfId="1" applyNumberFormat="1" applyFont="1" applyBorder="1" applyAlignment="1">
      <alignment horizontal="center"/>
    </xf>
    <xf numFmtId="3" fontId="2" fillId="0" borderId="10" xfId="1" applyNumberFormat="1" applyFont="1" applyBorder="1" applyAlignment="1">
      <alignment horizontal="center" vertical="center"/>
    </xf>
    <xf numFmtId="0" fontId="3" fillId="0" borderId="10" xfId="0" applyFont="1" applyBorder="1"/>
    <xf numFmtId="3" fontId="2" fillId="0" borderId="10" xfId="0" applyNumberFormat="1" applyFont="1" applyBorder="1"/>
    <xf numFmtId="0" fontId="3" fillId="0" borderId="17" xfId="0" applyFont="1" applyBorder="1"/>
    <xf numFmtId="0" fontId="3" fillId="0" borderId="4" xfId="1" applyFont="1" applyBorder="1" applyAlignment="1">
      <alignment horizontal="center"/>
    </xf>
    <xf numFmtId="0" fontId="3" fillId="0" borderId="5" xfId="1" applyFont="1" applyBorder="1"/>
    <xf numFmtId="164" fontId="3" fillId="0" borderId="5" xfId="1" applyNumberFormat="1" applyFont="1" applyBorder="1" applyAlignment="1">
      <alignment horizontal="left" vertical="center"/>
    </xf>
    <xf numFmtId="1" fontId="3" fillId="0" borderId="5" xfId="0" applyNumberFormat="1" applyFont="1" applyFill="1" applyBorder="1" applyAlignment="1">
      <alignment horizontal="center"/>
    </xf>
    <xf numFmtId="165" fontId="3" fillId="0" borderId="5" xfId="0" applyNumberFormat="1" applyFont="1" applyFill="1" applyBorder="1" applyAlignment="1">
      <alignment horizontal="center"/>
    </xf>
    <xf numFmtId="165" fontId="3" fillId="0" borderId="5" xfId="0" applyNumberFormat="1" applyFont="1" applyFill="1" applyBorder="1"/>
    <xf numFmtId="165" fontId="2" fillId="0" borderId="5" xfId="0" applyNumberFormat="1" applyFont="1" applyFill="1" applyBorder="1"/>
    <xf numFmtId="0" fontId="10" fillId="0" borderId="5" xfId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" fontId="3" fillId="0" borderId="5" xfId="1" applyNumberFormat="1" applyFont="1" applyBorder="1" applyAlignment="1">
      <alignment horizontal="center"/>
    </xf>
    <xf numFmtId="3" fontId="2" fillId="0" borderId="5" xfId="1" applyNumberFormat="1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Fill="1" applyBorder="1"/>
    <xf numFmtId="165" fontId="2" fillId="0" borderId="8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2" fontId="11" fillId="0" borderId="5" xfId="2" applyNumberFormat="1" applyFont="1" applyFill="1" applyBorder="1" applyAlignment="1">
      <alignment horizontal="left" vertical="center"/>
    </xf>
    <xf numFmtId="1" fontId="3" fillId="0" borderId="5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5" xfId="0" applyNumberFormat="1" applyFont="1" applyBorder="1"/>
    <xf numFmtId="0" fontId="3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/>
    <xf numFmtId="164" fontId="3" fillId="0" borderId="8" xfId="1" applyNumberFormat="1" applyFont="1" applyBorder="1" applyAlignment="1">
      <alignment horizontal="left" vertical="center"/>
    </xf>
    <xf numFmtId="1" fontId="3" fillId="0" borderId="8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3" fillId="0" borderId="8" xfId="0" applyFont="1" applyBorder="1"/>
    <xf numFmtId="0" fontId="2" fillId="0" borderId="8" xfId="0" applyFont="1" applyBorder="1"/>
    <xf numFmtId="0" fontId="3" fillId="0" borderId="9" xfId="0" applyFont="1" applyBorder="1"/>
    <xf numFmtId="0" fontId="3" fillId="0" borderId="0" xfId="0" applyFont="1" applyBorder="1"/>
    <xf numFmtId="0" fontId="2" fillId="0" borderId="16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left" vertical="center" wrapText="1"/>
    </xf>
    <xf numFmtId="0" fontId="3" fillId="0" borderId="11" xfId="1" applyFont="1" applyBorder="1" applyAlignment="1">
      <alignment horizontal="center"/>
    </xf>
    <xf numFmtId="0" fontId="3" fillId="0" borderId="12" xfId="1" applyFont="1" applyBorder="1"/>
    <xf numFmtId="164" fontId="3" fillId="0" borderId="12" xfId="1" applyNumberFormat="1" applyFont="1" applyBorder="1" applyAlignment="1">
      <alignment horizontal="left" vertical="center"/>
    </xf>
    <xf numFmtId="1" fontId="3" fillId="0" borderId="12" xfId="1" applyNumberFormat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5" fontId="2" fillId="0" borderId="12" xfId="0" applyNumberFormat="1" applyFont="1" applyFill="1" applyBorder="1"/>
    <xf numFmtId="0" fontId="10" fillId="0" borderId="12" xfId="1" applyFont="1" applyBorder="1" applyAlignment="1">
      <alignment horizontal="center" vertical="center"/>
    </xf>
    <xf numFmtId="0" fontId="3" fillId="0" borderId="12" xfId="0" applyFont="1" applyBorder="1"/>
    <xf numFmtId="0" fontId="2" fillId="0" borderId="12" xfId="0" applyFont="1" applyBorder="1"/>
    <xf numFmtId="0" fontId="3" fillId="0" borderId="13" xfId="0" applyFont="1" applyBorder="1"/>
    <xf numFmtId="0" fontId="11" fillId="0" borderId="5" xfId="2" applyFont="1" applyFill="1" applyBorder="1"/>
    <xf numFmtId="164" fontId="11" fillId="0" borderId="5" xfId="2" applyNumberFormat="1" applyFont="1" applyFill="1" applyBorder="1" applyAlignment="1">
      <alignment horizontal="left" vertical="center"/>
    </xf>
    <xf numFmtId="165" fontId="2" fillId="0" borderId="5" xfId="0" applyNumberFormat="1" applyFont="1" applyBorder="1"/>
    <xf numFmtId="49" fontId="10" fillId="0" borderId="5" xfId="3" applyNumberFormat="1" applyFont="1" applyFill="1" applyBorder="1" applyAlignment="1">
      <alignment horizontal="left"/>
    </xf>
    <xf numFmtId="164" fontId="3" fillId="0" borderId="5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49" fontId="10" fillId="0" borderId="8" xfId="3" applyNumberFormat="1" applyFont="1" applyFill="1" applyBorder="1" applyAlignment="1">
      <alignment horizontal="left"/>
    </xf>
    <xf numFmtId="164" fontId="3" fillId="0" borderId="8" xfId="0" applyNumberFormat="1" applyFont="1" applyBorder="1" applyAlignment="1">
      <alignment horizontal="left" vertical="center"/>
    </xf>
    <xf numFmtId="1" fontId="3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/>
    <xf numFmtId="0" fontId="3" fillId="0" borderId="8" xfId="0" applyFont="1" applyBorder="1" applyAlignment="1">
      <alignment horizontal="center" vertical="center"/>
    </xf>
    <xf numFmtId="165" fontId="2" fillId="0" borderId="12" xfId="0" applyNumberFormat="1" applyFont="1" applyBorder="1"/>
    <xf numFmtId="0" fontId="11" fillId="0" borderId="8" xfId="2" applyFont="1" applyFill="1" applyBorder="1"/>
    <xf numFmtId="164" fontId="11" fillId="0" borderId="8" xfId="2" applyNumberFormat="1" applyFont="1" applyFill="1" applyBorder="1" applyAlignment="1">
      <alignment horizontal="left" vertical="center"/>
    </xf>
    <xf numFmtId="1" fontId="3" fillId="0" borderId="8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8" xfId="0" applyNumberFormat="1" applyFont="1" applyBorder="1"/>
    <xf numFmtId="165" fontId="3" fillId="0" borderId="8" xfId="0" applyNumberFormat="1" applyFont="1" applyFill="1" applyBorder="1"/>
    <xf numFmtId="3" fontId="2" fillId="0" borderId="8" xfId="0" applyNumberFormat="1" applyFont="1" applyBorder="1" applyAlignment="1">
      <alignment horizontal="center" vertical="center"/>
    </xf>
    <xf numFmtId="165" fontId="2" fillId="0" borderId="0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" fontId="2" fillId="0" borderId="2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 vertical="center" wrapText="1"/>
    </xf>
    <xf numFmtId="1" fontId="2" fillId="0" borderId="2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/>
    </xf>
    <xf numFmtId="0" fontId="3" fillId="0" borderId="22" xfId="1" applyFont="1" applyBorder="1"/>
    <xf numFmtId="164" fontId="3" fillId="0" borderId="22" xfId="1" applyNumberFormat="1" applyFont="1" applyBorder="1" applyAlignment="1">
      <alignment horizontal="left" vertical="center"/>
    </xf>
    <xf numFmtId="1" fontId="3" fillId="0" borderId="22" xfId="1" applyNumberFormat="1" applyFont="1" applyBorder="1" applyAlignment="1">
      <alignment horizontal="center" vertical="center"/>
    </xf>
    <xf numFmtId="164" fontId="3" fillId="0" borderId="22" xfId="1" applyNumberFormat="1" applyFont="1" applyBorder="1" applyAlignment="1">
      <alignment horizontal="center" vertical="center"/>
    </xf>
    <xf numFmtId="165" fontId="2" fillId="0" borderId="22" xfId="0" applyNumberFormat="1" applyFont="1" applyFill="1" applyBorder="1"/>
    <xf numFmtId="0" fontId="10" fillId="0" borderId="22" xfId="1" applyFont="1" applyBorder="1" applyAlignment="1">
      <alignment horizontal="center" vertical="center"/>
    </xf>
    <xf numFmtId="1" fontId="4" fillId="0" borderId="22" xfId="1" applyNumberFormat="1" applyFont="1" applyBorder="1" applyAlignment="1">
      <alignment horizontal="center"/>
    </xf>
    <xf numFmtId="0" fontId="3" fillId="0" borderId="22" xfId="0" applyFont="1" applyBorder="1"/>
    <xf numFmtId="0" fontId="2" fillId="0" borderId="22" xfId="0" applyFont="1" applyBorder="1"/>
    <xf numFmtId="0" fontId="3" fillId="0" borderId="23" xfId="0" applyFont="1" applyBorder="1"/>
    <xf numFmtId="0" fontId="12" fillId="0" borderId="0" xfId="0" applyFont="1"/>
    <xf numFmtId="3" fontId="12" fillId="0" borderId="0" xfId="0" applyNumberFormat="1" applyFont="1"/>
    <xf numFmtId="1" fontId="12" fillId="0" borderId="0" xfId="0" applyNumberFormat="1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Border="1"/>
    <xf numFmtId="0" fontId="15" fillId="0" borderId="6" xfId="0" applyFont="1" applyBorder="1"/>
    <xf numFmtId="3" fontId="2" fillId="0" borderId="18" xfId="0" applyNumberFormat="1" applyFont="1" applyBorder="1"/>
    <xf numFmtId="0" fontId="2" fillId="0" borderId="24" xfId="0" applyFont="1" applyBorder="1" applyAlignment="1"/>
    <xf numFmtId="0" fontId="2" fillId="0" borderId="25" xfId="0" applyFont="1" applyBorder="1" applyAlignment="1"/>
    <xf numFmtId="0" fontId="2" fillId="0" borderId="26" xfId="0" applyFont="1" applyBorder="1" applyAlignment="1"/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" fontId="2" fillId="0" borderId="2" xfId="1" applyNumberFormat="1" applyFont="1" applyBorder="1" applyAlignment="1">
      <alignment horizontal="center" vertical="center" wrapText="1"/>
    </xf>
    <xf numFmtId="1" fontId="2" fillId="0" borderId="8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/>
    </xf>
  </cellXfs>
  <cellStyles count="4">
    <cellStyle name="Обычный" xfId="0" builtinId="0"/>
    <cellStyle name="Обычный 2" xfId="1"/>
    <cellStyle name="Обычный_Лист1" xfId="3"/>
    <cellStyle name="Обычный_Новый Прайс грн руб дол 16.08.0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1"/>
  <sheetViews>
    <sheetView tabSelected="1" topLeftCell="H91" zoomScaleNormal="100" zoomScaleSheetLayoutView="85" workbookViewId="0">
      <selection activeCell="AM15" sqref="AM15"/>
    </sheetView>
  </sheetViews>
  <sheetFormatPr defaultColWidth="9.28515625" defaultRowHeight="12" x14ac:dyDescent="0.2"/>
  <cols>
    <col min="1" max="1" width="3.28515625" style="36" bestFit="1" customWidth="1"/>
    <col min="2" max="2" width="26.7109375" style="33" bestFit="1" customWidth="1"/>
    <col min="3" max="3" width="5.7109375" style="133" bestFit="1" customWidth="1"/>
    <col min="4" max="4" width="12.5703125" style="134" customWidth="1"/>
    <col min="5" max="5" width="18" style="135" customWidth="1"/>
    <col min="6" max="6" width="18.7109375" style="135" customWidth="1"/>
    <col min="7" max="7" width="13.85546875" style="134" customWidth="1"/>
    <col min="8" max="8" width="14.5703125" style="134" customWidth="1"/>
    <col min="9" max="9" width="10.85546875" style="133" customWidth="1"/>
    <col min="10" max="10" width="13" style="133" customWidth="1"/>
    <col min="11" max="11" width="13.5703125" style="133" customWidth="1"/>
    <col min="12" max="12" width="13.7109375" style="133" customWidth="1"/>
    <col min="13" max="13" width="14.5703125" style="133" customWidth="1"/>
    <col min="14" max="14" width="6" style="133" customWidth="1"/>
    <col min="15" max="15" width="9.42578125" style="133" customWidth="1"/>
    <col min="16" max="16" width="8.42578125" style="133" customWidth="1"/>
    <col min="17" max="21" width="8.140625" style="33" hidden="1" customWidth="1"/>
    <col min="22" max="22" width="7.140625" style="33" hidden="1" customWidth="1"/>
    <col min="23" max="23" width="8.28515625" style="136" hidden="1" customWidth="1"/>
    <col min="24" max="24" width="7.5703125" style="136" hidden="1" customWidth="1"/>
    <col min="25" max="25" width="7.140625" style="33" hidden="1" customWidth="1"/>
    <col min="26" max="26" width="9.85546875" style="33" hidden="1" customWidth="1"/>
    <col min="27" max="27" width="7" style="33" hidden="1" customWidth="1"/>
    <col min="28" max="28" width="14.85546875" style="33" hidden="1" customWidth="1"/>
    <col min="29" max="29" width="15.42578125" style="33" hidden="1" customWidth="1"/>
    <col min="30" max="30" width="12.85546875" style="33" hidden="1" customWidth="1"/>
    <col min="31" max="31" width="13.7109375" style="37" hidden="1" customWidth="1"/>
    <col min="32" max="32" width="16.42578125" style="33" hidden="1" customWidth="1"/>
    <col min="33" max="33" width="15.28515625" style="33" customWidth="1"/>
    <col min="34" max="34" width="13.5703125" style="159" hidden="1" customWidth="1"/>
    <col min="35" max="35" width="12.140625" style="159" hidden="1" customWidth="1"/>
    <col min="36" max="16384" width="9.28515625" style="33"/>
  </cols>
  <sheetData>
    <row r="1" spans="1:35" x14ac:dyDescent="0.2">
      <c r="A1" s="33"/>
      <c r="B1" s="34"/>
      <c r="C1" s="33"/>
      <c r="D1" s="35"/>
      <c r="E1" s="36"/>
      <c r="F1" s="36"/>
      <c r="G1" s="35"/>
      <c r="H1" s="35"/>
      <c r="I1" s="33"/>
      <c r="J1" s="33">
        <v>1.46</v>
      </c>
      <c r="K1" s="33">
        <f>J1*12+0.6</f>
        <v>18.12</v>
      </c>
      <c r="L1" s="33">
        <v>0.05</v>
      </c>
      <c r="M1" s="33"/>
      <c r="N1" s="33"/>
      <c r="O1" s="33"/>
      <c r="P1" s="33"/>
      <c r="W1" s="33"/>
      <c r="X1" s="33"/>
    </row>
    <row r="2" spans="1:35" ht="12.75" thickBot="1" x14ac:dyDescent="0.25">
      <c r="A2" s="33"/>
      <c r="B2" s="38"/>
      <c r="C2" s="39"/>
      <c r="D2" s="40"/>
      <c r="E2" s="41"/>
      <c r="F2" s="41"/>
      <c r="G2" s="40"/>
      <c r="H2" s="40"/>
      <c r="I2" s="39"/>
      <c r="J2" s="39" t="s">
        <v>159</v>
      </c>
      <c r="K2" s="39" t="s">
        <v>145</v>
      </c>
      <c r="L2" s="39" t="s">
        <v>160</v>
      </c>
      <c r="M2" s="39"/>
      <c r="N2" s="39"/>
      <c r="O2" s="39"/>
      <c r="P2" s="39"/>
      <c r="Q2" s="42"/>
      <c r="R2" s="43"/>
      <c r="S2" s="43"/>
      <c r="W2" s="33"/>
      <c r="X2" s="36" t="s">
        <v>139</v>
      </c>
    </row>
    <row r="3" spans="1:35" ht="15" customHeight="1" x14ac:dyDescent="0.2">
      <c r="A3" s="172" t="s">
        <v>0</v>
      </c>
      <c r="B3" s="177" t="s">
        <v>1</v>
      </c>
      <c r="C3" s="179" t="s">
        <v>2</v>
      </c>
      <c r="D3" s="181" t="s">
        <v>158</v>
      </c>
      <c r="E3" s="177" t="s">
        <v>149</v>
      </c>
      <c r="F3" s="177" t="s">
        <v>155</v>
      </c>
      <c r="G3" s="181" t="s">
        <v>157</v>
      </c>
      <c r="H3" s="181" t="s">
        <v>156</v>
      </c>
      <c r="I3" s="177" t="s">
        <v>142</v>
      </c>
      <c r="J3" s="177" t="s">
        <v>143</v>
      </c>
      <c r="K3" s="177" t="s">
        <v>144</v>
      </c>
      <c r="L3" s="177" t="s">
        <v>145</v>
      </c>
      <c r="M3" s="177" t="s">
        <v>146</v>
      </c>
      <c r="N3" s="185"/>
      <c r="O3" s="177" t="s">
        <v>147</v>
      </c>
      <c r="P3" s="177" t="s">
        <v>148</v>
      </c>
      <c r="Q3" s="177" t="s">
        <v>7</v>
      </c>
      <c r="R3" s="177"/>
      <c r="S3" s="177"/>
      <c r="T3" s="177"/>
      <c r="U3" s="177"/>
      <c r="V3" s="181" t="s">
        <v>8</v>
      </c>
      <c r="W3" s="177" t="s">
        <v>9</v>
      </c>
      <c r="X3" s="177" t="s">
        <v>10</v>
      </c>
      <c r="Y3" s="183"/>
      <c r="Z3" s="144"/>
      <c r="AA3" s="166" t="s">
        <v>167</v>
      </c>
      <c r="AB3" s="167"/>
      <c r="AC3" s="167"/>
      <c r="AD3" s="168"/>
      <c r="AE3" s="169" t="s">
        <v>163</v>
      </c>
      <c r="AF3" s="169" t="s">
        <v>161</v>
      </c>
      <c r="AG3" s="174" t="s">
        <v>168</v>
      </c>
      <c r="AH3" s="176" t="s">
        <v>173</v>
      </c>
      <c r="AI3" s="171" t="s">
        <v>172</v>
      </c>
    </row>
    <row r="4" spans="1:35" s="5" customFormat="1" ht="86.25" customHeight="1" thickBot="1" x14ac:dyDescent="0.3">
      <c r="A4" s="173"/>
      <c r="B4" s="178"/>
      <c r="C4" s="180"/>
      <c r="D4" s="182"/>
      <c r="E4" s="178"/>
      <c r="F4" s="178"/>
      <c r="G4" s="182"/>
      <c r="H4" s="182"/>
      <c r="I4" s="178"/>
      <c r="J4" s="178"/>
      <c r="K4" s="178"/>
      <c r="L4" s="178"/>
      <c r="M4" s="178"/>
      <c r="N4" s="186"/>
      <c r="O4" s="178"/>
      <c r="P4" s="178"/>
      <c r="Q4" s="27" t="s">
        <v>3</v>
      </c>
      <c r="R4" s="27" t="s">
        <v>4</v>
      </c>
      <c r="S4" s="27" t="s">
        <v>5</v>
      </c>
      <c r="T4" s="27" t="s">
        <v>6</v>
      </c>
      <c r="U4" s="27" t="s">
        <v>7</v>
      </c>
      <c r="V4" s="182"/>
      <c r="W4" s="178"/>
      <c r="X4" s="178"/>
      <c r="Y4" s="184"/>
      <c r="Z4" s="28" t="s">
        <v>175</v>
      </c>
      <c r="AA4" s="28" t="s">
        <v>162</v>
      </c>
      <c r="AB4" s="28" t="s">
        <v>164</v>
      </c>
      <c r="AC4" s="28" t="s">
        <v>165</v>
      </c>
      <c r="AD4" s="28" t="s">
        <v>166</v>
      </c>
      <c r="AE4" s="170"/>
      <c r="AF4" s="170"/>
      <c r="AG4" s="175"/>
      <c r="AH4" s="176"/>
      <c r="AI4" s="171"/>
    </row>
    <row r="5" spans="1:35" x14ac:dyDescent="0.2">
      <c r="A5" s="44">
        <v>1</v>
      </c>
      <c r="B5" s="45" t="s">
        <v>11</v>
      </c>
      <c r="C5" s="46" t="s">
        <v>12</v>
      </c>
      <c r="D5" s="47">
        <v>84099100</v>
      </c>
      <c r="E5" s="48" t="s">
        <v>150</v>
      </c>
      <c r="F5" s="48" t="s">
        <v>153</v>
      </c>
      <c r="G5" s="47">
        <v>48</v>
      </c>
      <c r="H5" s="47">
        <v>12</v>
      </c>
      <c r="I5" s="49">
        <v>0.33500000000000002</v>
      </c>
      <c r="J5" s="49">
        <f>I5*4</f>
        <v>1.34</v>
      </c>
      <c r="K5" s="49">
        <v>0.12</v>
      </c>
      <c r="L5" s="49">
        <v>0.58299999999999996</v>
      </c>
      <c r="M5" s="49">
        <f>K5+L5/12</f>
        <v>0.16858333333333334</v>
      </c>
      <c r="N5" s="49">
        <f t="shared" ref="N5:N39" si="0">J5+M5</f>
        <v>1.5085833333333334</v>
      </c>
      <c r="O5" s="50">
        <f t="shared" ref="O5:O39" si="1">(J5+M5)*V5</f>
        <v>0</v>
      </c>
      <c r="P5" s="50">
        <f t="shared" ref="P5:P39" si="2">J5*V5</f>
        <v>0</v>
      </c>
      <c r="Q5" s="51"/>
      <c r="R5" s="51"/>
      <c r="S5" s="51"/>
      <c r="T5" s="51"/>
      <c r="U5" s="51"/>
      <c r="V5" s="52">
        <f>SUM(Q5:U5)</f>
        <v>0</v>
      </c>
      <c r="W5" s="53">
        <f t="shared" ref="W5:W12" si="3">$Y$5</f>
        <v>588</v>
      </c>
      <c r="X5" s="53">
        <f t="shared" ref="X5:X39" si="4">V5*W5</f>
        <v>0</v>
      </c>
      <c r="Y5" s="54">
        <v>588</v>
      </c>
      <c r="Z5" s="54"/>
      <c r="AA5" s="54">
        <f>W5*1.2-W5</f>
        <v>117.60000000000002</v>
      </c>
      <c r="AB5" s="54">
        <v>18.3</v>
      </c>
      <c r="AC5" s="54">
        <v>12.5</v>
      </c>
      <c r="AD5" s="54">
        <v>8.3000000000000007</v>
      </c>
      <c r="AE5" s="55">
        <f>Y5+Z5+AA5+AB5+AD5</f>
        <v>732.19999999999993</v>
      </c>
      <c r="AF5" s="54">
        <v>1071</v>
      </c>
      <c r="AG5" s="56">
        <v>1050</v>
      </c>
      <c r="AH5" s="160">
        <f>AG5-AE5</f>
        <v>317.80000000000007</v>
      </c>
      <c r="AI5" s="161">
        <f>AH5/(AE5/100)</f>
        <v>43.403441682600395</v>
      </c>
    </row>
    <row r="6" spans="1:35" x14ac:dyDescent="0.2">
      <c r="A6" s="57">
        <v>2</v>
      </c>
      <c r="B6" s="58" t="s">
        <v>13</v>
      </c>
      <c r="C6" s="59" t="s">
        <v>14</v>
      </c>
      <c r="D6" s="60">
        <v>84099100</v>
      </c>
      <c r="E6" s="61" t="s">
        <v>150</v>
      </c>
      <c r="F6" s="61" t="s">
        <v>153</v>
      </c>
      <c r="G6" s="60">
        <v>48</v>
      </c>
      <c r="H6" s="60">
        <v>12</v>
      </c>
      <c r="I6" s="62">
        <v>0.34</v>
      </c>
      <c r="J6" s="62">
        <f t="shared" ref="J6:J39" si="5">I6*4</f>
        <v>1.36</v>
      </c>
      <c r="K6" s="62">
        <v>0.12</v>
      </c>
      <c r="L6" s="62">
        <v>0.58299999999999996</v>
      </c>
      <c r="M6" s="62">
        <f t="shared" ref="M6:M30" si="6">K6+L6/12</f>
        <v>0.16858333333333334</v>
      </c>
      <c r="N6" s="62">
        <f t="shared" si="0"/>
        <v>1.5285833333333334</v>
      </c>
      <c r="O6" s="63">
        <f t="shared" si="1"/>
        <v>0</v>
      </c>
      <c r="P6" s="63">
        <f t="shared" si="2"/>
        <v>0</v>
      </c>
      <c r="Q6" s="64"/>
      <c r="R6" s="64"/>
      <c r="S6" s="65"/>
      <c r="T6" s="65"/>
      <c r="U6" s="64"/>
      <c r="V6" s="66">
        <f t="shared" ref="V6:V39" si="7">SUM(Q6:U6)</f>
        <v>0</v>
      </c>
      <c r="W6" s="67">
        <f t="shared" si="3"/>
        <v>588</v>
      </c>
      <c r="X6" s="67">
        <f t="shared" si="4"/>
        <v>0</v>
      </c>
      <c r="Y6" s="68"/>
      <c r="Z6" s="68"/>
      <c r="AA6" s="68">
        <f t="shared" ref="AA6:AA39" si="8">W6*1.2-W6</f>
        <v>117.60000000000002</v>
      </c>
      <c r="AB6" s="68">
        <v>18.3</v>
      </c>
      <c r="AC6" s="68">
        <v>12.5</v>
      </c>
      <c r="AD6" s="54">
        <v>8.3000000000000007</v>
      </c>
      <c r="AE6" s="55">
        <f t="shared" ref="AE6:AE39" si="9">W6+AA6+AB6+AC6+AD6</f>
        <v>744.69999999999993</v>
      </c>
      <c r="AF6" s="68">
        <v>1071</v>
      </c>
      <c r="AG6" s="56">
        <v>1050</v>
      </c>
      <c r="AH6" s="160">
        <f t="shared" ref="AH6:AH39" si="10">AG6-AE6</f>
        <v>305.30000000000007</v>
      </c>
      <c r="AI6" s="161">
        <f t="shared" ref="AI6:AI39" si="11">AH6/(AE6/100)</f>
        <v>40.996374378944552</v>
      </c>
    </row>
    <row r="7" spans="1:35" x14ac:dyDescent="0.2">
      <c r="A7" s="57">
        <v>3</v>
      </c>
      <c r="B7" s="58" t="s">
        <v>15</v>
      </c>
      <c r="C7" s="59" t="s">
        <v>16</v>
      </c>
      <c r="D7" s="60">
        <v>84099100</v>
      </c>
      <c r="E7" s="61" t="s">
        <v>150</v>
      </c>
      <c r="F7" s="61" t="s">
        <v>153</v>
      </c>
      <c r="G7" s="60">
        <v>48</v>
      </c>
      <c r="H7" s="60">
        <v>12</v>
      </c>
      <c r="I7" s="62">
        <v>0.34499999999999997</v>
      </c>
      <c r="J7" s="62">
        <f t="shared" si="5"/>
        <v>1.38</v>
      </c>
      <c r="K7" s="62">
        <v>0.12</v>
      </c>
      <c r="L7" s="62">
        <v>0.58299999999999996</v>
      </c>
      <c r="M7" s="62">
        <f t="shared" si="6"/>
        <v>0.16858333333333334</v>
      </c>
      <c r="N7" s="62">
        <f t="shared" si="0"/>
        <v>1.5485833333333332</v>
      </c>
      <c r="O7" s="63">
        <f t="shared" si="1"/>
        <v>0</v>
      </c>
      <c r="P7" s="63">
        <f t="shared" si="2"/>
        <v>0</v>
      </c>
      <c r="Q7" s="65"/>
      <c r="R7" s="65"/>
      <c r="S7" s="65"/>
      <c r="T7" s="65"/>
      <c r="U7" s="65"/>
      <c r="V7" s="66">
        <f t="shared" si="7"/>
        <v>0</v>
      </c>
      <c r="W7" s="67">
        <f t="shared" si="3"/>
        <v>588</v>
      </c>
      <c r="X7" s="67">
        <f t="shared" si="4"/>
        <v>0</v>
      </c>
      <c r="Y7" s="68"/>
      <c r="Z7" s="68"/>
      <c r="AA7" s="68">
        <f t="shared" si="8"/>
        <v>117.60000000000002</v>
      </c>
      <c r="AB7" s="68">
        <v>18.3</v>
      </c>
      <c r="AC7" s="68">
        <v>12.5</v>
      </c>
      <c r="AD7" s="54">
        <v>8.3000000000000007</v>
      </c>
      <c r="AE7" s="55">
        <f t="shared" si="9"/>
        <v>744.69999999999993</v>
      </c>
      <c r="AF7" s="68">
        <v>1071</v>
      </c>
      <c r="AG7" s="56">
        <v>1050</v>
      </c>
      <c r="AH7" s="160">
        <f t="shared" si="10"/>
        <v>305.30000000000007</v>
      </c>
      <c r="AI7" s="161">
        <f t="shared" si="11"/>
        <v>40.996374378944552</v>
      </c>
    </row>
    <row r="8" spans="1:35" x14ac:dyDescent="0.2">
      <c r="A8" s="57">
        <v>4</v>
      </c>
      <c r="B8" s="58" t="s">
        <v>17</v>
      </c>
      <c r="C8" s="59" t="s">
        <v>18</v>
      </c>
      <c r="D8" s="60">
        <v>84099100</v>
      </c>
      <c r="E8" s="61" t="s">
        <v>150</v>
      </c>
      <c r="F8" s="61" t="s">
        <v>153</v>
      </c>
      <c r="G8" s="60">
        <v>48</v>
      </c>
      <c r="H8" s="60">
        <v>12</v>
      </c>
      <c r="I8" s="62">
        <v>0.375</v>
      </c>
      <c r="J8" s="62">
        <f t="shared" si="5"/>
        <v>1.5</v>
      </c>
      <c r="K8" s="62">
        <v>0.12</v>
      </c>
      <c r="L8" s="62">
        <v>0.58299999999999996</v>
      </c>
      <c r="M8" s="62">
        <f t="shared" si="6"/>
        <v>0.16858333333333334</v>
      </c>
      <c r="N8" s="62">
        <f t="shared" si="0"/>
        <v>1.6685833333333333</v>
      </c>
      <c r="O8" s="63">
        <f t="shared" si="1"/>
        <v>0</v>
      </c>
      <c r="P8" s="63">
        <f t="shared" si="2"/>
        <v>0</v>
      </c>
      <c r="Q8" s="65"/>
      <c r="R8" s="65"/>
      <c r="S8" s="65"/>
      <c r="T8" s="65"/>
      <c r="U8" s="65"/>
      <c r="V8" s="66">
        <f t="shared" si="7"/>
        <v>0</v>
      </c>
      <c r="W8" s="67">
        <f t="shared" si="3"/>
        <v>588</v>
      </c>
      <c r="X8" s="67">
        <f t="shared" si="4"/>
        <v>0</v>
      </c>
      <c r="Y8" s="68"/>
      <c r="Z8" s="68"/>
      <c r="AA8" s="68">
        <f t="shared" si="8"/>
        <v>117.60000000000002</v>
      </c>
      <c r="AB8" s="68">
        <v>18.3</v>
      </c>
      <c r="AC8" s="68">
        <v>12.5</v>
      </c>
      <c r="AD8" s="54">
        <v>8.3000000000000007</v>
      </c>
      <c r="AE8" s="55">
        <f t="shared" si="9"/>
        <v>744.69999999999993</v>
      </c>
      <c r="AF8" s="68">
        <v>1071</v>
      </c>
      <c r="AG8" s="56">
        <v>1050</v>
      </c>
      <c r="AH8" s="160">
        <f t="shared" si="10"/>
        <v>305.30000000000007</v>
      </c>
      <c r="AI8" s="161">
        <f t="shared" si="11"/>
        <v>40.996374378944552</v>
      </c>
    </row>
    <row r="9" spans="1:35" x14ac:dyDescent="0.2">
      <c r="A9" s="57">
        <v>5</v>
      </c>
      <c r="B9" s="58" t="s">
        <v>19</v>
      </c>
      <c r="C9" s="59" t="s">
        <v>20</v>
      </c>
      <c r="D9" s="60">
        <v>84099100</v>
      </c>
      <c r="E9" s="61" t="s">
        <v>150</v>
      </c>
      <c r="F9" s="61" t="s">
        <v>153</v>
      </c>
      <c r="G9" s="60">
        <v>48</v>
      </c>
      <c r="H9" s="60">
        <v>12</v>
      </c>
      <c r="I9" s="62">
        <v>0.38</v>
      </c>
      <c r="J9" s="62">
        <f t="shared" si="5"/>
        <v>1.52</v>
      </c>
      <c r="K9" s="62">
        <v>0.12</v>
      </c>
      <c r="L9" s="62">
        <v>0.58299999999999996</v>
      </c>
      <c r="M9" s="62">
        <f t="shared" si="6"/>
        <v>0.16858333333333334</v>
      </c>
      <c r="N9" s="62">
        <f t="shared" si="0"/>
        <v>1.6885833333333333</v>
      </c>
      <c r="O9" s="63">
        <f t="shared" si="1"/>
        <v>0</v>
      </c>
      <c r="P9" s="63">
        <f t="shared" si="2"/>
        <v>0</v>
      </c>
      <c r="Q9" s="65"/>
      <c r="R9" s="65"/>
      <c r="S9" s="65"/>
      <c r="T9" s="65"/>
      <c r="U9" s="65"/>
      <c r="V9" s="66">
        <f t="shared" si="7"/>
        <v>0</v>
      </c>
      <c r="W9" s="67">
        <f t="shared" si="3"/>
        <v>588</v>
      </c>
      <c r="X9" s="67">
        <f t="shared" si="4"/>
        <v>0</v>
      </c>
      <c r="Y9" s="68"/>
      <c r="Z9" s="68"/>
      <c r="AA9" s="68">
        <f t="shared" si="8"/>
        <v>117.60000000000002</v>
      </c>
      <c r="AB9" s="68">
        <v>18.3</v>
      </c>
      <c r="AC9" s="68">
        <v>12.5</v>
      </c>
      <c r="AD9" s="54">
        <v>8.3000000000000007</v>
      </c>
      <c r="AE9" s="55">
        <f t="shared" si="9"/>
        <v>744.69999999999993</v>
      </c>
      <c r="AF9" s="68">
        <v>1071</v>
      </c>
      <c r="AG9" s="56">
        <v>1050</v>
      </c>
      <c r="AH9" s="160">
        <f t="shared" si="10"/>
        <v>305.30000000000007</v>
      </c>
      <c r="AI9" s="161">
        <f t="shared" si="11"/>
        <v>40.996374378944552</v>
      </c>
    </row>
    <row r="10" spans="1:35" x14ac:dyDescent="0.2">
      <c r="A10" s="57">
        <v>6</v>
      </c>
      <c r="B10" s="58" t="s">
        <v>21</v>
      </c>
      <c r="C10" s="59" t="s">
        <v>22</v>
      </c>
      <c r="D10" s="60">
        <v>84099100</v>
      </c>
      <c r="E10" s="61" t="s">
        <v>150</v>
      </c>
      <c r="F10" s="61" t="s">
        <v>153</v>
      </c>
      <c r="G10" s="60">
        <v>48</v>
      </c>
      <c r="H10" s="60">
        <v>12</v>
      </c>
      <c r="I10" s="62">
        <v>0.38300000000000001</v>
      </c>
      <c r="J10" s="62">
        <f t="shared" si="5"/>
        <v>1.532</v>
      </c>
      <c r="K10" s="62">
        <v>0.12</v>
      </c>
      <c r="L10" s="62">
        <v>0.58299999999999996</v>
      </c>
      <c r="M10" s="62">
        <f t="shared" si="6"/>
        <v>0.16858333333333334</v>
      </c>
      <c r="N10" s="62">
        <f t="shared" si="0"/>
        <v>1.7005833333333333</v>
      </c>
      <c r="O10" s="63">
        <f t="shared" si="1"/>
        <v>0</v>
      </c>
      <c r="P10" s="63">
        <f t="shared" si="2"/>
        <v>0</v>
      </c>
      <c r="Q10" s="65"/>
      <c r="R10" s="65"/>
      <c r="S10" s="65"/>
      <c r="T10" s="65"/>
      <c r="U10" s="65"/>
      <c r="V10" s="66">
        <f t="shared" si="7"/>
        <v>0</v>
      </c>
      <c r="W10" s="67">
        <f t="shared" si="3"/>
        <v>588</v>
      </c>
      <c r="X10" s="67">
        <f t="shared" si="4"/>
        <v>0</v>
      </c>
      <c r="Y10" s="68"/>
      <c r="Z10" s="68"/>
      <c r="AA10" s="68">
        <f t="shared" si="8"/>
        <v>117.60000000000002</v>
      </c>
      <c r="AB10" s="68">
        <v>18.3</v>
      </c>
      <c r="AC10" s="68">
        <v>12.5</v>
      </c>
      <c r="AD10" s="54">
        <v>8.3000000000000007</v>
      </c>
      <c r="AE10" s="55">
        <f t="shared" si="9"/>
        <v>744.69999999999993</v>
      </c>
      <c r="AF10" s="68">
        <v>1071</v>
      </c>
      <c r="AG10" s="56">
        <v>1050</v>
      </c>
      <c r="AH10" s="160">
        <f t="shared" si="10"/>
        <v>305.30000000000007</v>
      </c>
      <c r="AI10" s="161">
        <f t="shared" si="11"/>
        <v>40.996374378944552</v>
      </c>
    </row>
    <row r="11" spans="1:35" x14ac:dyDescent="0.2">
      <c r="A11" s="57">
        <v>7</v>
      </c>
      <c r="B11" s="58" t="s">
        <v>23</v>
      </c>
      <c r="C11" s="59" t="s">
        <v>24</v>
      </c>
      <c r="D11" s="60">
        <v>84099100</v>
      </c>
      <c r="E11" s="61" t="s">
        <v>150</v>
      </c>
      <c r="F11" s="61" t="s">
        <v>153</v>
      </c>
      <c r="G11" s="60">
        <v>48</v>
      </c>
      <c r="H11" s="60">
        <v>12</v>
      </c>
      <c r="I11" s="62">
        <v>0.38300000000000001</v>
      </c>
      <c r="J11" s="62">
        <f t="shared" si="5"/>
        <v>1.532</v>
      </c>
      <c r="K11" s="62">
        <v>0.12</v>
      </c>
      <c r="L11" s="62">
        <v>0.58299999999999996</v>
      </c>
      <c r="M11" s="62">
        <f t="shared" si="6"/>
        <v>0.16858333333333334</v>
      </c>
      <c r="N11" s="62">
        <f t="shared" si="0"/>
        <v>1.7005833333333333</v>
      </c>
      <c r="O11" s="63">
        <f t="shared" si="1"/>
        <v>0</v>
      </c>
      <c r="P11" s="63">
        <f t="shared" si="2"/>
        <v>0</v>
      </c>
      <c r="Q11" s="65"/>
      <c r="R11" s="65"/>
      <c r="S11" s="65"/>
      <c r="T11" s="65"/>
      <c r="U11" s="65"/>
      <c r="V11" s="66">
        <f t="shared" si="7"/>
        <v>0</v>
      </c>
      <c r="W11" s="67">
        <f t="shared" si="3"/>
        <v>588</v>
      </c>
      <c r="X11" s="67">
        <f t="shared" si="4"/>
        <v>0</v>
      </c>
      <c r="Y11" s="68"/>
      <c r="Z11" s="68"/>
      <c r="AA11" s="68">
        <f t="shared" si="8"/>
        <v>117.60000000000002</v>
      </c>
      <c r="AB11" s="68">
        <v>18.3</v>
      </c>
      <c r="AC11" s="68">
        <v>12.5</v>
      </c>
      <c r="AD11" s="54">
        <v>8.3000000000000007</v>
      </c>
      <c r="AE11" s="55">
        <f t="shared" si="9"/>
        <v>744.69999999999993</v>
      </c>
      <c r="AF11" s="68">
        <v>1071</v>
      </c>
      <c r="AG11" s="56">
        <v>1050</v>
      </c>
      <c r="AH11" s="160">
        <f t="shared" si="10"/>
        <v>305.30000000000007</v>
      </c>
      <c r="AI11" s="161">
        <f t="shared" si="11"/>
        <v>40.996374378944552</v>
      </c>
    </row>
    <row r="12" spans="1:35" x14ac:dyDescent="0.2">
      <c r="A12" s="57">
        <v>8</v>
      </c>
      <c r="B12" s="58" t="s">
        <v>25</v>
      </c>
      <c r="C12" s="59" t="s">
        <v>26</v>
      </c>
      <c r="D12" s="60">
        <v>84099100</v>
      </c>
      <c r="E12" s="61" t="s">
        <v>150</v>
      </c>
      <c r="F12" s="61" t="s">
        <v>153</v>
      </c>
      <c r="G12" s="60">
        <v>48</v>
      </c>
      <c r="H12" s="60">
        <v>12</v>
      </c>
      <c r="I12" s="62">
        <v>0.38500000000000001</v>
      </c>
      <c r="J12" s="62">
        <f t="shared" si="5"/>
        <v>1.54</v>
      </c>
      <c r="K12" s="62">
        <v>0.12</v>
      </c>
      <c r="L12" s="62">
        <v>0.58299999999999996</v>
      </c>
      <c r="M12" s="62">
        <f t="shared" si="6"/>
        <v>0.16858333333333334</v>
      </c>
      <c r="N12" s="62">
        <f t="shared" si="0"/>
        <v>1.7085833333333333</v>
      </c>
      <c r="O12" s="63">
        <f t="shared" si="1"/>
        <v>0</v>
      </c>
      <c r="P12" s="63">
        <f t="shared" si="2"/>
        <v>0</v>
      </c>
      <c r="Q12" s="65"/>
      <c r="R12" s="65"/>
      <c r="S12" s="65"/>
      <c r="T12" s="65"/>
      <c r="U12" s="65"/>
      <c r="V12" s="66">
        <f t="shared" si="7"/>
        <v>0</v>
      </c>
      <c r="W12" s="67">
        <f t="shared" si="3"/>
        <v>588</v>
      </c>
      <c r="X12" s="67">
        <f t="shared" si="4"/>
        <v>0</v>
      </c>
      <c r="Y12" s="68"/>
      <c r="Z12" s="68"/>
      <c r="AA12" s="68">
        <f t="shared" si="8"/>
        <v>117.60000000000002</v>
      </c>
      <c r="AB12" s="68">
        <v>18.3</v>
      </c>
      <c r="AC12" s="68">
        <v>12.5</v>
      </c>
      <c r="AD12" s="54">
        <v>8.3000000000000007</v>
      </c>
      <c r="AE12" s="55">
        <f t="shared" si="9"/>
        <v>744.69999999999993</v>
      </c>
      <c r="AF12" s="68">
        <v>1071</v>
      </c>
      <c r="AG12" s="56">
        <v>1050</v>
      </c>
      <c r="AH12" s="160">
        <f t="shared" si="10"/>
        <v>305.30000000000007</v>
      </c>
      <c r="AI12" s="161">
        <f t="shared" si="11"/>
        <v>40.996374378944552</v>
      </c>
    </row>
    <row r="13" spans="1:35" x14ac:dyDescent="0.2">
      <c r="A13" s="57">
        <v>9</v>
      </c>
      <c r="B13" s="58" t="s">
        <v>27</v>
      </c>
      <c r="C13" s="59" t="s">
        <v>12</v>
      </c>
      <c r="D13" s="60">
        <v>84099100</v>
      </c>
      <c r="E13" s="61" t="s">
        <v>150</v>
      </c>
      <c r="F13" s="61" t="s">
        <v>153</v>
      </c>
      <c r="G13" s="60">
        <v>48</v>
      </c>
      <c r="H13" s="60">
        <v>12</v>
      </c>
      <c r="I13" s="62">
        <v>0.28499999999999998</v>
      </c>
      <c r="J13" s="62">
        <f t="shared" si="5"/>
        <v>1.1399999999999999</v>
      </c>
      <c r="K13" s="62">
        <v>0.12</v>
      </c>
      <c r="L13" s="62">
        <v>0.58299999999999996</v>
      </c>
      <c r="M13" s="62">
        <f t="shared" si="6"/>
        <v>0.16858333333333334</v>
      </c>
      <c r="N13" s="62">
        <f t="shared" si="0"/>
        <v>1.3085833333333332</v>
      </c>
      <c r="O13" s="63">
        <f t="shared" si="1"/>
        <v>0</v>
      </c>
      <c r="P13" s="63">
        <f t="shared" si="2"/>
        <v>0</v>
      </c>
      <c r="Q13" s="65"/>
      <c r="R13" s="65"/>
      <c r="S13" s="65"/>
      <c r="T13" s="65"/>
      <c r="U13" s="65"/>
      <c r="V13" s="66">
        <f t="shared" si="7"/>
        <v>0</v>
      </c>
      <c r="W13" s="67">
        <f>$Y$13</f>
        <v>604</v>
      </c>
      <c r="X13" s="67">
        <f t="shared" si="4"/>
        <v>0</v>
      </c>
      <c r="Y13" s="68">
        <v>604</v>
      </c>
      <c r="Z13" s="68"/>
      <c r="AA13" s="68">
        <f t="shared" si="8"/>
        <v>120.79999999999995</v>
      </c>
      <c r="AB13" s="68">
        <v>18.3</v>
      </c>
      <c r="AC13" s="68">
        <v>12.5</v>
      </c>
      <c r="AD13" s="54">
        <v>8.3000000000000007</v>
      </c>
      <c r="AE13" s="55">
        <f t="shared" si="9"/>
        <v>763.89999999999986</v>
      </c>
      <c r="AF13" s="68">
        <v>1134</v>
      </c>
      <c r="AG13" s="69">
        <v>1110</v>
      </c>
      <c r="AH13" s="160">
        <f t="shared" si="10"/>
        <v>346.10000000000014</v>
      </c>
      <c r="AI13" s="161">
        <f t="shared" si="11"/>
        <v>45.306977353056709</v>
      </c>
    </row>
    <row r="14" spans="1:35" x14ac:dyDescent="0.2">
      <c r="A14" s="57">
        <v>10</v>
      </c>
      <c r="B14" s="58" t="s">
        <v>28</v>
      </c>
      <c r="C14" s="59" t="s">
        <v>14</v>
      </c>
      <c r="D14" s="60">
        <v>84099100</v>
      </c>
      <c r="E14" s="61" t="s">
        <v>150</v>
      </c>
      <c r="F14" s="61" t="s">
        <v>153</v>
      </c>
      <c r="G14" s="60">
        <v>48</v>
      </c>
      <c r="H14" s="60">
        <v>12</v>
      </c>
      <c r="I14" s="62">
        <v>0.29199999999999998</v>
      </c>
      <c r="J14" s="62">
        <f t="shared" si="5"/>
        <v>1.1679999999999999</v>
      </c>
      <c r="K14" s="62">
        <v>0.12</v>
      </c>
      <c r="L14" s="62">
        <v>0.58299999999999996</v>
      </c>
      <c r="M14" s="62">
        <f t="shared" si="6"/>
        <v>0.16858333333333334</v>
      </c>
      <c r="N14" s="62">
        <f t="shared" si="0"/>
        <v>1.3365833333333332</v>
      </c>
      <c r="O14" s="63">
        <f t="shared" si="1"/>
        <v>0</v>
      </c>
      <c r="P14" s="63">
        <f t="shared" si="2"/>
        <v>0</v>
      </c>
      <c r="Q14" s="64"/>
      <c r="R14" s="64"/>
      <c r="S14" s="65"/>
      <c r="T14" s="65"/>
      <c r="U14" s="64"/>
      <c r="V14" s="66">
        <f t="shared" si="7"/>
        <v>0</v>
      </c>
      <c r="W14" s="67">
        <f>$Y$13</f>
        <v>604</v>
      </c>
      <c r="X14" s="67">
        <f t="shared" si="4"/>
        <v>0</v>
      </c>
      <c r="Y14" s="68"/>
      <c r="Z14" s="68"/>
      <c r="AA14" s="68">
        <f t="shared" si="8"/>
        <v>120.79999999999995</v>
      </c>
      <c r="AB14" s="68">
        <v>18.3</v>
      </c>
      <c r="AC14" s="68">
        <v>12.5</v>
      </c>
      <c r="AD14" s="54">
        <v>8.3000000000000007</v>
      </c>
      <c r="AE14" s="55">
        <f t="shared" si="9"/>
        <v>763.89999999999986</v>
      </c>
      <c r="AF14" s="68">
        <v>1134</v>
      </c>
      <c r="AG14" s="69">
        <v>1110</v>
      </c>
      <c r="AH14" s="160">
        <f t="shared" si="10"/>
        <v>346.10000000000014</v>
      </c>
      <c r="AI14" s="161">
        <f t="shared" si="11"/>
        <v>45.306977353056709</v>
      </c>
    </row>
    <row r="15" spans="1:35" x14ac:dyDescent="0.2">
      <c r="A15" s="57">
        <v>11</v>
      </c>
      <c r="B15" s="58" t="s">
        <v>29</v>
      </c>
      <c r="C15" s="59" t="s">
        <v>16</v>
      </c>
      <c r="D15" s="60">
        <v>84099100</v>
      </c>
      <c r="E15" s="61" t="s">
        <v>150</v>
      </c>
      <c r="F15" s="61" t="s">
        <v>153</v>
      </c>
      <c r="G15" s="60">
        <v>48</v>
      </c>
      <c r="H15" s="60">
        <v>12</v>
      </c>
      <c r="I15" s="62">
        <v>0.29699999999999999</v>
      </c>
      <c r="J15" s="62">
        <f t="shared" si="5"/>
        <v>1.1879999999999999</v>
      </c>
      <c r="K15" s="62">
        <v>0.12</v>
      </c>
      <c r="L15" s="62">
        <v>0.58299999999999996</v>
      </c>
      <c r="M15" s="62">
        <f t="shared" si="6"/>
        <v>0.16858333333333334</v>
      </c>
      <c r="N15" s="62">
        <f t="shared" si="0"/>
        <v>1.3565833333333333</v>
      </c>
      <c r="O15" s="63">
        <f t="shared" si="1"/>
        <v>0</v>
      </c>
      <c r="P15" s="63">
        <f t="shared" si="2"/>
        <v>0</v>
      </c>
      <c r="Q15" s="65"/>
      <c r="R15" s="65"/>
      <c r="S15" s="65"/>
      <c r="T15" s="65"/>
      <c r="U15" s="65"/>
      <c r="V15" s="66">
        <f t="shared" si="7"/>
        <v>0</v>
      </c>
      <c r="W15" s="67">
        <f>$Y$13</f>
        <v>604</v>
      </c>
      <c r="X15" s="67">
        <f t="shared" si="4"/>
        <v>0</v>
      </c>
      <c r="Y15" s="68"/>
      <c r="Z15" s="68"/>
      <c r="AA15" s="68">
        <f t="shared" si="8"/>
        <v>120.79999999999995</v>
      </c>
      <c r="AB15" s="68">
        <v>18.3</v>
      </c>
      <c r="AC15" s="68">
        <v>12.5</v>
      </c>
      <c r="AD15" s="54">
        <v>8.3000000000000007</v>
      </c>
      <c r="AE15" s="55">
        <f t="shared" si="9"/>
        <v>763.89999999999986</v>
      </c>
      <c r="AF15" s="68">
        <v>1134</v>
      </c>
      <c r="AG15" s="69">
        <v>1110</v>
      </c>
      <c r="AH15" s="160">
        <f t="shared" si="10"/>
        <v>346.10000000000014</v>
      </c>
      <c r="AI15" s="161">
        <f t="shared" si="11"/>
        <v>45.306977353056709</v>
      </c>
    </row>
    <row r="16" spans="1:35" x14ac:dyDescent="0.2">
      <c r="A16" s="57">
        <v>12</v>
      </c>
      <c r="B16" s="58" t="s">
        <v>30</v>
      </c>
      <c r="C16" s="59" t="s">
        <v>31</v>
      </c>
      <c r="D16" s="60">
        <v>84099100</v>
      </c>
      <c r="E16" s="61" t="s">
        <v>150</v>
      </c>
      <c r="F16" s="61" t="s">
        <v>153</v>
      </c>
      <c r="G16" s="60">
        <v>48</v>
      </c>
      <c r="H16" s="60">
        <v>12</v>
      </c>
      <c r="I16" s="62">
        <v>0.34499999999999997</v>
      </c>
      <c r="J16" s="62">
        <f t="shared" si="5"/>
        <v>1.38</v>
      </c>
      <c r="K16" s="62">
        <v>0.12</v>
      </c>
      <c r="L16" s="62">
        <v>0.58299999999999996</v>
      </c>
      <c r="M16" s="62">
        <f t="shared" si="6"/>
        <v>0.16858333333333334</v>
      </c>
      <c r="N16" s="62">
        <f t="shared" si="0"/>
        <v>1.5485833333333332</v>
      </c>
      <c r="O16" s="63">
        <f t="shared" si="1"/>
        <v>0</v>
      </c>
      <c r="P16" s="63">
        <f t="shared" si="2"/>
        <v>0</v>
      </c>
      <c r="Q16" s="65"/>
      <c r="R16" s="65"/>
      <c r="S16" s="65"/>
      <c r="T16" s="65"/>
      <c r="U16" s="65"/>
      <c r="V16" s="66">
        <f t="shared" si="7"/>
        <v>0</v>
      </c>
      <c r="W16" s="67">
        <f t="shared" ref="W16:W30" si="12">$Y$16</f>
        <v>615</v>
      </c>
      <c r="X16" s="67">
        <f t="shared" si="4"/>
        <v>0</v>
      </c>
      <c r="Y16" s="68">
        <v>615</v>
      </c>
      <c r="Z16" s="68"/>
      <c r="AA16" s="68">
        <f t="shared" si="8"/>
        <v>123</v>
      </c>
      <c r="AB16" s="68">
        <v>18.3</v>
      </c>
      <c r="AC16" s="68">
        <v>12.5</v>
      </c>
      <c r="AD16" s="54">
        <v>8.3000000000000007</v>
      </c>
      <c r="AE16" s="55">
        <f t="shared" si="9"/>
        <v>777.09999999999991</v>
      </c>
      <c r="AF16" s="68">
        <v>1197</v>
      </c>
      <c r="AG16" s="69">
        <v>1175</v>
      </c>
      <c r="AH16" s="160">
        <f t="shared" si="10"/>
        <v>397.90000000000009</v>
      </c>
      <c r="AI16" s="161">
        <f t="shared" si="11"/>
        <v>51.203191352464309</v>
      </c>
    </row>
    <row r="17" spans="1:35" x14ac:dyDescent="0.2">
      <c r="A17" s="57">
        <v>13</v>
      </c>
      <c r="B17" s="58" t="s">
        <v>32</v>
      </c>
      <c r="C17" s="59" t="s">
        <v>33</v>
      </c>
      <c r="D17" s="60">
        <v>84099100</v>
      </c>
      <c r="E17" s="61" t="s">
        <v>150</v>
      </c>
      <c r="F17" s="61" t="s">
        <v>153</v>
      </c>
      <c r="G17" s="60">
        <v>48</v>
      </c>
      <c r="H17" s="60">
        <v>12</v>
      </c>
      <c r="I17" s="62">
        <v>0.35199999999999998</v>
      </c>
      <c r="J17" s="62">
        <f t="shared" si="5"/>
        <v>1.4079999999999999</v>
      </c>
      <c r="K17" s="62">
        <v>0.12</v>
      </c>
      <c r="L17" s="62">
        <v>0.58299999999999996</v>
      </c>
      <c r="M17" s="62">
        <f t="shared" si="6"/>
        <v>0.16858333333333334</v>
      </c>
      <c r="N17" s="62">
        <f t="shared" si="0"/>
        <v>1.5765833333333332</v>
      </c>
      <c r="O17" s="63">
        <f t="shared" si="1"/>
        <v>0</v>
      </c>
      <c r="P17" s="63">
        <f t="shared" si="2"/>
        <v>0</v>
      </c>
      <c r="Q17" s="65"/>
      <c r="R17" s="65"/>
      <c r="S17" s="65"/>
      <c r="T17" s="65"/>
      <c r="U17" s="65"/>
      <c r="V17" s="66">
        <f t="shared" si="7"/>
        <v>0</v>
      </c>
      <c r="W17" s="67">
        <f t="shared" si="12"/>
        <v>615</v>
      </c>
      <c r="X17" s="67">
        <f t="shared" si="4"/>
        <v>0</v>
      </c>
      <c r="Y17" s="68"/>
      <c r="Z17" s="68"/>
      <c r="AA17" s="68">
        <f t="shared" si="8"/>
        <v>123</v>
      </c>
      <c r="AB17" s="68">
        <v>18.3</v>
      </c>
      <c r="AC17" s="68">
        <v>12.5</v>
      </c>
      <c r="AD17" s="54">
        <v>8.3000000000000007</v>
      </c>
      <c r="AE17" s="55">
        <f t="shared" si="9"/>
        <v>777.09999999999991</v>
      </c>
      <c r="AF17" s="68">
        <v>1197</v>
      </c>
      <c r="AG17" s="69">
        <v>1175</v>
      </c>
      <c r="AH17" s="160">
        <f t="shared" si="10"/>
        <v>397.90000000000009</v>
      </c>
      <c r="AI17" s="161">
        <f t="shared" si="11"/>
        <v>51.203191352464309</v>
      </c>
    </row>
    <row r="18" spans="1:35" x14ac:dyDescent="0.2">
      <c r="A18" s="57">
        <v>14</v>
      </c>
      <c r="B18" s="58" t="s">
        <v>34</v>
      </c>
      <c r="C18" s="59" t="s">
        <v>35</v>
      </c>
      <c r="D18" s="60">
        <v>84099100</v>
      </c>
      <c r="E18" s="61" t="s">
        <v>150</v>
      </c>
      <c r="F18" s="61" t="s">
        <v>153</v>
      </c>
      <c r="G18" s="60">
        <v>48</v>
      </c>
      <c r="H18" s="60">
        <v>12</v>
      </c>
      <c r="I18" s="62">
        <v>0.35799999999999998</v>
      </c>
      <c r="J18" s="62">
        <f t="shared" si="5"/>
        <v>1.4319999999999999</v>
      </c>
      <c r="K18" s="62">
        <v>0.12</v>
      </c>
      <c r="L18" s="62">
        <v>0.58299999999999996</v>
      </c>
      <c r="M18" s="62">
        <f t="shared" si="6"/>
        <v>0.16858333333333334</v>
      </c>
      <c r="N18" s="62">
        <f t="shared" si="0"/>
        <v>1.6005833333333332</v>
      </c>
      <c r="O18" s="63">
        <f t="shared" si="1"/>
        <v>0</v>
      </c>
      <c r="P18" s="63">
        <f t="shared" si="2"/>
        <v>0</v>
      </c>
      <c r="Q18" s="65"/>
      <c r="R18" s="65"/>
      <c r="S18" s="65"/>
      <c r="T18" s="65"/>
      <c r="U18" s="65"/>
      <c r="V18" s="66">
        <f t="shared" si="7"/>
        <v>0</v>
      </c>
      <c r="W18" s="67">
        <f t="shared" si="12"/>
        <v>615</v>
      </c>
      <c r="X18" s="67">
        <f t="shared" si="4"/>
        <v>0</v>
      </c>
      <c r="Y18" s="68"/>
      <c r="Z18" s="68"/>
      <c r="AA18" s="68">
        <f t="shared" si="8"/>
        <v>123</v>
      </c>
      <c r="AB18" s="68">
        <v>18.3</v>
      </c>
      <c r="AC18" s="68">
        <v>12.5</v>
      </c>
      <c r="AD18" s="54">
        <v>8.3000000000000007</v>
      </c>
      <c r="AE18" s="55">
        <f t="shared" si="9"/>
        <v>777.09999999999991</v>
      </c>
      <c r="AF18" s="68">
        <v>1197</v>
      </c>
      <c r="AG18" s="69">
        <v>1175</v>
      </c>
      <c r="AH18" s="160">
        <f t="shared" si="10"/>
        <v>397.90000000000009</v>
      </c>
      <c r="AI18" s="161">
        <f t="shared" si="11"/>
        <v>51.203191352464309</v>
      </c>
    </row>
    <row r="19" spans="1:35" x14ac:dyDescent="0.2">
      <c r="A19" s="57">
        <v>15</v>
      </c>
      <c r="B19" s="58" t="s">
        <v>36</v>
      </c>
      <c r="C19" s="59" t="s">
        <v>31</v>
      </c>
      <c r="D19" s="60">
        <v>84099100</v>
      </c>
      <c r="E19" s="61" t="s">
        <v>150</v>
      </c>
      <c r="F19" s="61" t="s">
        <v>153</v>
      </c>
      <c r="G19" s="60">
        <v>48</v>
      </c>
      <c r="H19" s="60">
        <v>12</v>
      </c>
      <c r="I19" s="62">
        <v>0.34699999999999998</v>
      </c>
      <c r="J19" s="62">
        <f t="shared" si="5"/>
        <v>1.3879999999999999</v>
      </c>
      <c r="K19" s="62">
        <v>0.12</v>
      </c>
      <c r="L19" s="62">
        <v>0.58299999999999996</v>
      </c>
      <c r="M19" s="62">
        <f t="shared" si="6"/>
        <v>0.16858333333333334</v>
      </c>
      <c r="N19" s="62">
        <f t="shared" si="0"/>
        <v>1.5565833333333332</v>
      </c>
      <c r="O19" s="63">
        <f t="shared" si="1"/>
        <v>0</v>
      </c>
      <c r="P19" s="63">
        <f t="shared" si="2"/>
        <v>0</v>
      </c>
      <c r="Q19" s="65"/>
      <c r="R19" s="65"/>
      <c r="S19" s="65"/>
      <c r="T19" s="65"/>
      <c r="U19" s="65"/>
      <c r="V19" s="66">
        <f t="shared" si="7"/>
        <v>0</v>
      </c>
      <c r="W19" s="67">
        <f t="shared" si="12"/>
        <v>615</v>
      </c>
      <c r="X19" s="67">
        <f t="shared" si="4"/>
        <v>0</v>
      </c>
      <c r="Y19" s="68"/>
      <c r="Z19" s="68"/>
      <c r="AA19" s="68">
        <f t="shared" si="8"/>
        <v>123</v>
      </c>
      <c r="AB19" s="68">
        <v>18.3</v>
      </c>
      <c r="AC19" s="68">
        <v>12.5</v>
      </c>
      <c r="AD19" s="54">
        <v>8.3000000000000007</v>
      </c>
      <c r="AE19" s="55">
        <f t="shared" si="9"/>
        <v>777.09999999999991</v>
      </c>
      <c r="AF19" s="68">
        <v>1197</v>
      </c>
      <c r="AG19" s="69">
        <v>1175</v>
      </c>
      <c r="AH19" s="160">
        <f t="shared" si="10"/>
        <v>397.90000000000009</v>
      </c>
      <c r="AI19" s="161">
        <f t="shared" si="11"/>
        <v>51.203191352464309</v>
      </c>
    </row>
    <row r="20" spans="1:35" x14ac:dyDescent="0.2">
      <c r="A20" s="57">
        <v>16</v>
      </c>
      <c r="B20" s="58" t="s">
        <v>37</v>
      </c>
      <c r="C20" s="59" t="s">
        <v>33</v>
      </c>
      <c r="D20" s="60">
        <v>84099100</v>
      </c>
      <c r="E20" s="61" t="s">
        <v>150</v>
      </c>
      <c r="F20" s="61" t="s">
        <v>153</v>
      </c>
      <c r="G20" s="60">
        <v>48</v>
      </c>
      <c r="H20" s="60">
        <v>12</v>
      </c>
      <c r="I20" s="62">
        <v>0.35499999999999998</v>
      </c>
      <c r="J20" s="62">
        <f t="shared" si="5"/>
        <v>1.42</v>
      </c>
      <c r="K20" s="62">
        <v>0.12</v>
      </c>
      <c r="L20" s="62">
        <v>0.58299999999999996</v>
      </c>
      <c r="M20" s="62">
        <f t="shared" si="6"/>
        <v>0.16858333333333334</v>
      </c>
      <c r="N20" s="62">
        <f t="shared" si="0"/>
        <v>1.5885833333333332</v>
      </c>
      <c r="O20" s="63">
        <f t="shared" si="1"/>
        <v>0</v>
      </c>
      <c r="P20" s="63">
        <f t="shared" si="2"/>
        <v>0</v>
      </c>
      <c r="Q20" s="65"/>
      <c r="R20" s="65"/>
      <c r="S20" s="65"/>
      <c r="T20" s="65"/>
      <c r="U20" s="65"/>
      <c r="V20" s="66">
        <f t="shared" si="7"/>
        <v>0</v>
      </c>
      <c r="W20" s="67">
        <f t="shared" si="12"/>
        <v>615</v>
      </c>
      <c r="X20" s="67">
        <f t="shared" si="4"/>
        <v>0</v>
      </c>
      <c r="Y20" s="68"/>
      <c r="Z20" s="68"/>
      <c r="AA20" s="68">
        <f t="shared" si="8"/>
        <v>123</v>
      </c>
      <c r="AB20" s="68">
        <v>18.3</v>
      </c>
      <c r="AC20" s="68">
        <v>12.5</v>
      </c>
      <c r="AD20" s="54">
        <v>8.3000000000000007</v>
      </c>
      <c r="AE20" s="55">
        <f t="shared" si="9"/>
        <v>777.09999999999991</v>
      </c>
      <c r="AF20" s="68">
        <v>1197</v>
      </c>
      <c r="AG20" s="69">
        <v>1175</v>
      </c>
      <c r="AH20" s="160">
        <f t="shared" si="10"/>
        <v>397.90000000000009</v>
      </c>
      <c r="AI20" s="161">
        <f t="shared" si="11"/>
        <v>51.203191352464309</v>
      </c>
    </row>
    <row r="21" spans="1:35" x14ac:dyDescent="0.2">
      <c r="A21" s="57">
        <v>17</v>
      </c>
      <c r="B21" s="58" t="s">
        <v>38</v>
      </c>
      <c r="C21" s="59" t="s">
        <v>35</v>
      </c>
      <c r="D21" s="60">
        <v>84099100</v>
      </c>
      <c r="E21" s="61" t="s">
        <v>150</v>
      </c>
      <c r="F21" s="61" t="s">
        <v>153</v>
      </c>
      <c r="G21" s="60">
        <v>48</v>
      </c>
      <c r="H21" s="60">
        <v>12</v>
      </c>
      <c r="I21" s="62">
        <v>0.36299999999999999</v>
      </c>
      <c r="J21" s="62">
        <f t="shared" si="5"/>
        <v>1.452</v>
      </c>
      <c r="K21" s="62">
        <v>0.12</v>
      </c>
      <c r="L21" s="62">
        <v>0.58299999999999996</v>
      </c>
      <c r="M21" s="62">
        <f t="shared" si="6"/>
        <v>0.16858333333333334</v>
      </c>
      <c r="N21" s="62">
        <f t="shared" si="0"/>
        <v>1.6205833333333333</v>
      </c>
      <c r="O21" s="63">
        <f t="shared" si="1"/>
        <v>0</v>
      </c>
      <c r="P21" s="63">
        <f t="shared" si="2"/>
        <v>0</v>
      </c>
      <c r="Q21" s="65"/>
      <c r="R21" s="65"/>
      <c r="S21" s="65"/>
      <c r="T21" s="65"/>
      <c r="U21" s="65"/>
      <c r="V21" s="66">
        <f t="shared" si="7"/>
        <v>0</v>
      </c>
      <c r="W21" s="67">
        <f t="shared" si="12"/>
        <v>615</v>
      </c>
      <c r="X21" s="67">
        <f t="shared" si="4"/>
        <v>0</v>
      </c>
      <c r="Y21" s="68"/>
      <c r="Z21" s="68"/>
      <c r="AA21" s="68">
        <f t="shared" si="8"/>
        <v>123</v>
      </c>
      <c r="AB21" s="68">
        <v>18.3</v>
      </c>
      <c r="AC21" s="68">
        <v>12.5</v>
      </c>
      <c r="AD21" s="54">
        <v>8.3000000000000007</v>
      </c>
      <c r="AE21" s="55">
        <f t="shared" si="9"/>
        <v>777.09999999999991</v>
      </c>
      <c r="AF21" s="68">
        <v>1197</v>
      </c>
      <c r="AG21" s="69">
        <v>1175</v>
      </c>
      <c r="AH21" s="160">
        <f t="shared" si="10"/>
        <v>397.90000000000009</v>
      </c>
      <c r="AI21" s="161">
        <f t="shared" si="11"/>
        <v>51.203191352464309</v>
      </c>
    </row>
    <row r="22" spans="1:35" x14ac:dyDescent="0.2">
      <c r="A22" s="57">
        <v>18</v>
      </c>
      <c r="B22" s="58" t="s">
        <v>39</v>
      </c>
      <c r="C22" s="59" t="s">
        <v>31</v>
      </c>
      <c r="D22" s="60">
        <v>84099100</v>
      </c>
      <c r="E22" s="61" t="s">
        <v>150</v>
      </c>
      <c r="F22" s="61" t="s">
        <v>153</v>
      </c>
      <c r="G22" s="60">
        <v>48</v>
      </c>
      <c r="H22" s="60">
        <v>12</v>
      </c>
      <c r="I22" s="62">
        <v>0.34</v>
      </c>
      <c r="J22" s="62">
        <f t="shared" si="5"/>
        <v>1.36</v>
      </c>
      <c r="K22" s="62">
        <v>0.12</v>
      </c>
      <c r="L22" s="62">
        <v>0.58299999999999996</v>
      </c>
      <c r="M22" s="62">
        <f t="shared" si="6"/>
        <v>0.16858333333333334</v>
      </c>
      <c r="N22" s="62">
        <f t="shared" si="0"/>
        <v>1.5285833333333334</v>
      </c>
      <c r="O22" s="63">
        <f t="shared" si="1"/>
        <v>0</v>
      </c>
      <c r="P22" s="63">
        <f t="shared" si="2"/>
        <v>0</v>
      </c>
      <c r="Q22" s="65"/>
      <c r="R22" s="65"/>
      <c r="S22" s="65"/>
      <c r="T22" s="65"/>
      <c r="U22" s="65"/>
      <c r="V22" s="66">
        <f t="shared" si="7"/>
        <v>0</v>
      </c>
      <c r="W22" s="67">
        <f t="shared" si="12"/>
        <v>615</v>
      </c>
      <c r="X22" s="67">
        <f t="shared" si="4"/>
        <v>0</v>
      </c>
      <c r="Y22" s="68"/>
      <c r="Z22" s="68"/>
      <c r="AA22" s="68">
        <f t="shared" si="8"/>
        <v>123</v>
      </c>
      <c r="AB22" s="68">
        <v>18.3</v>
      </c>
      <c r="AC22" s="68">
        <v>12.5</v>
      </c>
      <c r="AD22" s="54">
        <v>8.3000000000000007</v>
      </c>
      <c r="AE22" s="55">
        <f t="shared" si="9"/>
        <v>777.09999999999991</v>
      </c>
      <c r="AF22" s="68">
        <v>1197</v>
      </c>
      <c r="AG22" s="69">
        <v>1175</v>
      </c>
      <c r="AH22" s="160">
        <f t="shared" si="10"/>
        <v>397.90000000000009</v>
      </c>
      <c r="AI22" s="161">
        <f t="shared" si="11"/>
        <v>51.203191352464309</v>
      </c>
    </row>
    <row r="23" spans="1:35" x14ac:dyDescent="0.2">
      <c r="A23" s="57">
        <v>19</v>
      </c>
      <c r="B23" s="58" t="s">
        <v>40</v>
      </c>
      <c r="C23" s="59" t="s">
        <v>33</v>
      </c>
      <c r="D23" s="60">
        <v>84099100</v>
      </c>
      <c r="E23" s="61" t="s">
        <v>150</v>
      </c>
      <c r="F23" s="61" t="s">
        <v>153</v>
      </c>
      <c r="G23" s="60">
        <v>48</v>
      </c>
      <c r="H23" s="60">
        <v>12</v>
      </c>
      <c r="I23" s="62">
        <v>0.34799999999999998</v>
      </c>
      <c r="J23" s="62">
        <f t="shared" si="5"/>
        <v>1.3919999999999999</v>
      </c>
      <c r="K23" s="62">
        <v>0.12</v>
      </c>
      <c r="L23" s="62">
        <v>0.58299999999999996</v>
      </c>
      <c r="M23" s="62">
        <f t="shared" si="6"/>
        <v>0.16858333333333334</v>
      </c>
      <c r="N23" s="62">
        <f t="shared" si="0"/>
        <v>1.5605833333333332</v>
      </c>
      <c r="O23" s="63">
        <f t="shared" si="1"/>
        <v>0</v>
      </c>
      <c r="P23" s="63">
        <f t="shared" si="2"/>
        <v>0</v>
      </c>
      <c r="Q23" s="65"/>
      <c r="R23" s="65"/>
      <c r="S23" s="65"/>
      <c r="T23" s="65"/>
      <c r="U23" s="65"/>
      <c r="V23" s="66">
        <f t="shared" si="7"/>
        <v>0</v>
      </c>
      <c r="W23" s="67">
        <f t="shared" si="12"/>
        <v>615</v>
      </c>
      <c r="X23" s="67">
        <f t="shared" si="4"/>
        <v>0</v>
      </c>
      <c r="Y23" s="68"/>
      <c r="Z23" s="68"/>
      <c r="AA23" s="68">
        <f t="shared" si="8"/>
        <v>123</v>
      </c>
      <c r="AB23" s="68">
        <v>18.3</v>
      </c>
      <c r="AC23" s="68">
        <v>12.5</v>
      </c>
      <c r="AD23" s="54">
        <v>8.3000000000000007</v>
      </c>
      <c r="AE23" s="55">
        <f t="shared" si="9"/>
        <v>777.09999999999991</v>
      </c>
      <c r="AF23" s="68">
        <v>1197</v>
      </c>
      <c r="AG23" s="69">
        <v>1175</v>
      </c>
      <c r="AH23" s="160">
        <f t="shared" si="10"/>
        <v>397.90000000000009</v>
      </c>
      <c r="AI23" s="161">
        <f t="shared" si="11"/>
        <v>51.203191352464309</v>
      </c>
    </row>
    <row r="24" spans="1:35" x14ac:dyDescent="0.2">
      <c r="A24" s="57">
        <v>20</v>
      </c>
      <c r="B24" s="58" t="s">
        <v>41</v>
      </c>
      <c r="C24" s="59" t="s">
        <v>35</v>
      </c>
      <c r="D24" s="60">
        <v>84099100</v>
      </c>
      <c r="E24" s="61" t="s">
        <v>150</v>
      </c>
      <c r="F24" s="61" t="s">
        <v>153</v>
      </c>
      <c r="G24" s="60">
        <v>48</v>
      </c>
      <c r="H24" s="60">
        <v>12</v>
      </c>
      <c r="I24" s="62">
        <v>0.35599999999999998</v>
      </c>
      <c r="J24" s="62">
        <f t="shared" si="5"/>
        <v>1.4239999999999999</v>
      </c>
      <c r="K24" s="62">
        <v>0.12</v>
      </c>
      <c r="L24" s="62">
        <v>0.58299999999999996</v>
      </c>
      <c r="M24" s="62">
        <f t="shared" si="6"/>
        <v>0.16858333333333334</v>
      </c>
      <c r="N24" s="62">
        <f t="shared" si="0"/>
        <v>1.5925833333333332</v>
      </c>
      <c r="O24" s="63">
        <f t="shared" si="1"/>
        <v>0</v>
      </c>
      <c r="P24" s="63">
        <f t="shared" si="2"/>
        <v>0</v>
      </c>
      <c r="Q24" s="65"/>
      <c r="R24" s="65"/>
      <c r="S24" s="65"/>
      <c r="T24" s="65"/>
      <c r="U24" s="65"/>
      <c r="V24" s="66">
        <f t="shared" si="7"/>
        <v>0</v>
      </c>
      <c r="W24" s="67">
        <f t="shared" si="12"/>
        <v>615</v>
      </c>
      <c r="X24" s="67">
        <f t="shared" si="4"/>
        <v>0</v>
      </c>
      <c r="Y24" s="68"/>
      <c r="Z24" s="68"/>
      <c r="AA24" s="68">
        <f t="shared" si="8"/>
        <v>123</v>
      </c>
      <c r="AB24" s="68">
        <v>18.3</v>
      </c>
      <c r="AC24" s="68">
        <v>12.5</v>
      </c>
      <c r="AD24" s="54">
        <v>8.3000000000000007</v>
      </c>
      <c r="AE24" s="55">
        <f t="shared" si="9"/>
        <v>777.09999999999991</v>
      </c>
      <c r="AF24" s="68">
        <v>1197</v>
      </c>
      <c r="AG24" s="69">
        <v>1175</v>
      </c>
      <c r="AH24" s="160">
        <f t="shared" si="10"/>
        <v>397.90000000000009</v>
      </c>
      <c r="AI24" s="161">
        <f t="shared" si="11"/>
        <v>51.203191352464309</v>
      </c>
    </row>
    <row r="25" spans="1:35" x14ac:dyDescent="0.2">
      <c r="A25" s="57">
        <v>21</v>
      </c>
      <c r="B25" s="58" t="s">
        <v>42</v>
      </c>
      <c r="C25" s="59" t="s">
        <v>31</v>
      </c>
      <c r="D25" s="60">
        <v>84099100</v>
      </c>
      <c r="E25" s="61" t="s">
        <v>150</v>
      </c>
      <c r="F25" s="61" t="s">
        <v>153</v>
      </c>
      <c r="G25" s="60">
        <v>48</v>
      </c>
      <c r="H25" s="60">
        <v>12</v>
      </c>
      <c r="I25" s="62">
        <v>0.36499999999999999</v>
      </c>
      <c r="J25" s="62">
        <f t="shared" si="5"/>
        <v>1.46</v>
      </c>
      <c r="K25" s="62">
        <v>0.12</v>
      </c>
      <c r="L25" s="62">
        <v>0.58299999999999996</v>
      </c>
      <c r="M25" s="62">
        <f t="shared" si="6"/>
        <v>0.16858333333333334</v>
      </c>
      <c r="N25" s="62">
        <f t="shared" si="0"/>
        <v>1.6285833333333333</v>
      </c>
      <c r="O25" s="63">
        <f t="shared" si="1"/>
        <v>0</v>
      </c>
      <c r="P25" s="63">
        <f t="shared" si="2"/>
        <v>0</v>
      </c>
      <c r="Q25" s="65"/>
      <c r="R25" s="65"/>
      <c r="S25" s="65"/>
      <c r="T25" s="65"/>
      <c r="U25" s="65"/>
      <c r="V25" s="66">
        <f t="shared" si="7"/>
        <v>0</v>
      </c>
      <c r="W25" s="67">
        <f t="shared" si="12"/>
        <v>615</v>
      </c>
      <c r="X25" s="67">
        <f t="shared" si="4"/>
        <v>0</v>
      </c>
      <c r="Y25" s="68"/>
      <c r="Z25" s="68"/>
      <c r="AA25" s="68">
        <f t="shared" si="8"/>
        <v>123</v>
      </c>
      <c r="AB25" s="68">
        <v>18.3</v>
      </c>
      <c r="AC25" s="68">
        <v>12.5</v>
      </c>
      <c r="AD25" s="54">
        <v>8.3000000000000007</v>
      </c>
      <c r="AE25" s="55">
        <f t="shared" si="9"/>
        <v>777.09999999999991</v>
      </c>
      <c r="AF25" s="68">
        <v>1197</v>
      </c>
      <c r="AG25" s="69">
        <v>1175</v>
      </c>
      <c r="AH25" s="160">
        <f t="shared" si="10"/>
        <v>397.90000000000009</v>
      </c>
      <c r="AI25" s="161">
        <f t="shared" si="11"/>
        <v>51.203191352464309</v>
      </c>
    </row>
    <row r="26" spans="1:35" x14ac:dyDescent="0.2">
      <c r="A26" s="57">
        <v>22</v>
      </c>
      <c r="B26" s="58" t="s">
        <v>43</v>
      </c>
      <c r="C26" s="59" t="s">
        <v>33</v>
      </c>
      <c r="D26" s="60">
        <v>84099100</v>
      </c>
      <c r="E26" s="61" t="s">
        <v>150</v>
      </c>
      <c r="F26" s="61" t="s">
        <v>153</v>
      </c>
      <c r="G26" s="60">
        <v>48</v>
      </c>
      <c r="H26" s="60">
        <v>12</v>
      </c>
      <c r="I26" s="62">
        <v>0.373</v>
      </c>
      <c r="J26" s="62">
        <f t="shared" si="5"/>
        <v>1.492</v>
      </c>
      <c r="K26" s="62">
        <v>0.12</v>
      </c>
      <c r="L26" s="62">
        <v>0.58299999999999996</v>
      </c>
      <c r="M26" s="62">
        <f t="shared" si="6"/>
        <v>0.16858333333333334</v>
      </c>
      <c r="N26" s="62">
        <f t="shared" si="0"/>
        <v>1.6605833333333333</v>
      </c>
      <c r="O26" s="63">
        <f t="shared" si="1"/>
        <v>0</v>
      </c>
      <c r="P26" s="63">
        <f t="shared" si="2"/>
        <v>0</v>
      </c>
      <c r="Q26" s="65"/>
      <c r="R26" s="65"/>
      <c r="S26" s="65"/>
      <c r="T26" s="65"/>
      <c r="U26" s="65"/>
      <c r="V26" s="66">
        <f t="shared" si="7"/>
        <v>0</v>
      </c>
      <c r="W26" s="67">
        <f t="shared" si="12"/>
        <v>615</v>
      </c>
      <c r="X26" s="67">
        <f t="shared" si="4"/>
        <v>0</v>
      </c>
      <c r="Y26" s="68"/>
      <c r="Z26" s="68"/>
      <c r="AA26" s="68">
        <f t="shared" si="8"/>
        <v>123</v>
      </c>
      <c r="AB26" s="68">
        <v>18.3</v>
      </c>
      <c r="AC26" s="68">
        <v>12.5</v>
      </c>
      <c r="AD26" s="54">
        <v>8.3000000000000007</v>
      </c>
      <c r="AE26" s="55">
        <f t="shared" si="9"/>
        <v>777.09999999999991</v>
      </c>
      <c r="AF26" s="68">
        <v>1197</v>
      </c>
      <c r="AG26" s="69">
        <v>1175</v>
      </c>
      <c r="AH26" s="160">
        <f t="shared" si="10"/>
        <v>397.90000000000009</v>
      </c>
      <c r="AI26" s="161">
        <f t="shared" si="11"/>
        <v>51.203191352464309</v>
      </c>
    </row>
    <row r="27" spans="1:35" x14ac:dyDescent="0.2">
      <c r="A27" s="57">
        <v>23</v>
      </c>
      <c r="B27" s="58" t="s">
        <v>44</v>
      </c>
      <c r="C27" s="59" t="s">
        <v>35</v>
      </c>
      <c r="D27" s="60">
        <v>84099100</v>
      </c>
      <c r="E27" s="61" t="s">
        <v>150</v>
      </c>
      <c r="F27" s="61" t="s">
        <v>153</v>
      </c>
      <c r="G27" s="60">
        <v>48</v>
      </c>
      <c r="H27" s="60">
        <v>12</v>
      </c>
      <c r="I27" s="62">
        <v>0.38100000000000001</v>
      </c>
      <c r="J27" s="62">
        <f t="shared" si="5"/>
        <v>1.524</v>
      </c>
      <c r="K27" s="62">
        <v>0.12</v>
      </c>
      <c r="L27" s="62">
        <v>0.58299999999999996</v>
      </c>
      <c r="M27" s="62">
        <f t="shared" si="6"/>
        <v>0.16858333333333334</v>
      </c>
      <c r="N27" s="62">
        <f t="shared" si="0"/>
        <v>1.6925833333333333</v>
      </c>
      <c r="O27" s="63">
        <f t="shared" si="1"/>
        <v>0</v>
      </c>
      <c r="P27" s="63">
        <f t="shared" si="2"/>
        <v>0</v>
      </c>
      <c r="Q27" s="65"/>
      <c r="R27" s="65"/>
      <c r="S27" s="65"/>
      <c r="T27" s="65"/>
      <c r="U27" s="65"/>
      <c r="V27" s="66">
        <f t="shared" si="7"/>
        <v>0</v>
      </c>
      <c r="W27" s="67">
        <f t="shared" si="12"/>
        <v>615</v>
      </c>
      <c r="X27" s="67">
        <f t="shared" si="4"/>
        <v>0</v>
      </c>
      <c r="Y27" s="68"/>
      <c r="Z27" s="68"/>
      <c r="AA27" s="68">
        <f t="shared" si="8"/>
        <v>123</v>
      </c>
      <c r="AB27" s="68">
        <v>18.3</v>
      </c>
      <c r="AC27" s="68">
        <v>12.5</v>
      </c>
      <c r="AD27" s="54">
        <v>8.3000000000000007</v>
      </c>
      <c r="AE27" s="55">
        <f t="shared" si="9"/>
        <v>777.09999999999991</v>
      </c>
      <c r="AF27" s="68">
        <v>1197</v>
      </c>
      <c r="AG27" s="69">
        <v>1175</v>
      </c>
      <c r="AH27" s="160">
        <f t="shared" si="10"/>
        <v>397.90000000000009</v>
      </c>
      <c r="AI27" s="161">
        <f t="shared" si="11"/>
        <v>51.203191352464309</v>
      </c>
    </row>
    <row r="28" spans="1:35" x14ac:dyDescent="0.2">
      <c r="A28" s="57">
        <v>24</v>
      </c>
      <c r="B28" s="58" t="s">
        <v>45</v>
      </c>
      <c r="C28" s="59" t="s">
        <v>31</v>
      </c>
      <c r="D28" s="60">
        <v>84099100</v>
      </c>
      <c r="E28" s="61" t="s">
        <v>150</v>
      </c>
      <c r="F28" s="61" t="s">
        <v>153</v>
      </c>
      <c r="G28" s="60">
        <v>48</v>
      </c>
      <c r="H28" s="60">
        <v>12</v>
      </c>
      <c r="I28" s="62">
        <v>0.308</v>
      </c>
      <c r="J28" s="62">
        <f t="shared" si="5"/>
        <v>1.232</v>
      </c>
      <c r="K28" s="62">
        <v>0.12</v>
      </c>
      <c r="L28" s="62">
        <v>0.58299999999999996</v>
      </c>
      <c r="M28" s="62">
        <f t="shared" si="6"/>
        <v>0.16858333333333334</v>
      </c>
      <c r="N28" s="62">
        <f t="shared" si="0"/>
        <v>1.4005833333333333</v>
      </c>
      <c r="O28" s="63">
        <f t="shared" si="1"/>
        <v>0</v>
      </c>
      <c r="P28" s="63">
        <f t="shared" si="2"/>
        <v>0</v>
      </c>
      <c r="Q28" s="65"/>
      <c r="R28" s="65"/>
      <c r="S28" s="65"/>
      <c r="T28" s="65"/>
      <c r="U28" s="65"/>
      <c r="V28" s="66">
        <f t="shared" si="7"/>
        <v>0</v>
      </c>
      <c r="W28" s="67">
        <f t="shared" si="12"/>
        <v>615</v>
      </c>
      <c r="X28" s="67">
        <f t="shared" si="4"/>
        <v>0</v>
      </c>
      <c r="Y28" s="68"/>
      <c r="Z28" s="68"/>
      <c r="AA28" s="68">
        <f t="shared" si="8"/>
        <v>123</v>
      </c>
      <c r="AB28" s="68">
        <v>18.3</v>
      </c>
      <c r="AC28" s="68">
        <v>12.5</v>
      </c>
      <c r="AD28" s="54">
        <v>8.3000000000000007</v>
      </c>
      <c r="AE28" s="55">
        <f t="shared" si="9"/>
        <v>777.09999999999991</v>
      </c>
      <c r="AF28" s="68">
        <v>1197</v>
      </c>
      <c r="AG28" s="69">
        <v>1175</v>
      </c>
      <c r="AH28" s="160">
        <f t="shared" si="10"/>
        <v>397.90000000000009</v>
      </c>
      <c r="AI28" s="161">
        <f t="shared" si="11"/>
        <v>51.203191352464309</v>
      </c>
    </row>
    <row r="29" spans="1:35" x14ac:dyDescent="0.2">
      <c r="A29" s="57">
        <v>25</v>
      </c>
      <c r="B29" s="58" t="s">
        <v>46</v>
      </c>
      <c r="C29" s="59" t="s">
        <v>33</v>
      </c>
      <c r="D29" s="60">
        <v>84099100</v>
      </c>
      <c r="E29" s="61" t="s">
        <v>150</v>
      </c>
      <c r="F29" s="61" t="s">
        <v>153</v>
      </c>
      <c r="G29" s="60">
        <v>48</v>
      </c>
      <c r="H29" s="60">
        <v>12</v>
      </c>
      <c r="I29" s="62">
        <v>0.312</v>
      </c>
      <c r="J29" s="62">
        <f t="shared" si="5"/>
        <v>1.248</v>
      </c>
      <c r="K29" s="62">
        <v>0.12</v>
      </c>
      <c r="L29" s="62">
        <v>0.58299999999999996</v>
      </c>
      <c r="M29" s="62">
        <f t="shared" si="6"/>
        <v>0.16858333333333334</v>
      </c>
      <c r="N29" s="62">
        <f t="shared" si="0"/>
        <v>1.4165833333333333</v>
      </c>
      <c r="O29" s="63">
        <f t="shared" si="1"/>
        <v>0</v>
      </c>
      <c r="P29" s="63">
        <f t="shared" si="2"/>
        <v>0</v>
      </c>
      <c r="Q29" s="65"/>
      <c r="R29" s="65"/>
      <c r="S29" s="65"/>
      <c r="T29" s="65"/>
      <c r="U29" s="65"/>
      <c r="V29" s="66">
        <f t="shared" si="7"/>
        <v>0</v>
      </c>
      <c r="W29" s="67">
        <f t="shared" si="12"/>
        <v>615</v>
      </c>
      <c r="X29" s="67">
        <f t="shared" si="4"/>
        <v>0</v>
      </c>
      <c r="Y29" s="68"/>
      <c r="Z29" s="68"/>
      <c r="AA29" s="68">
        <f t="shared" si="8"/>
        <v>123</v>
      </c>
      <c r="AB29" s="68">
        <v>18.3</v>
      </c>
      <c r="AC29" s="68">
        <v>12.5</v>
      </c>
      <c r="AD29" s="54">
        <v>8.3000000000000007</v>
      </c>
      <c r="AE29" s="55">
        <f t="shared" si="9"/>
        <v>777.09999999999991</v>
      </c>
      <c r="AF29" s="68">
        <v>1197</v>
      </c>
      <c r="AG29" s="69">
        <v>1175</v>
      </c>
      <c r="AH29" s="160">
        <f t="shared" si="10"/>
        <v>397.90000000000009</v>
      </c>
      <c r="AI29" s="161">
        <f t="shared" si="11"/>
        <v>51.203191352464309</v>
      </c>
    </row>
    <row r="30" spans="1:35" x14ac:dyDescent="0.2">
      <c r="A30" s="57">
        <v>26</v>
      </c>
      <c r="B30" s="58" t="s">
        <v>47</v>
      </c>
      <c r="C30" s="59" t="s">
        <v>35</v>
      </c>
      <c r="D30" s="60">
        <v>84099100</v>
      </c>
      <c r="E30" s="61" t="s">
        <v>150</v>
      </c>
      <c r="F30" s="61" t="s">
        <v>153</v>
      </c>
      <c r="G30" s="60">
        <v>48</v>
      </c>
      <c r="H30" s="60">
        <v>12</v>
      </c>
      <c r="I30" s="62">
        <v>0.317</v>
      </c>
      <c r="J30" s="62">
        <f t="shared" si="5"/>
        <v>1.268</v>
      </c>
      <c r="K30" s="62">
        <v>0.12</v>
      </c>
      <c r="L30" s="62">
        <v>0.58299999999999996</v>
      </c>
      <c r="M30" s="62">
        <f t="shared" si="6"/>
        <v>0.16858333333333334</v>
      </c>
      <c r="N30" s="62">
        <f t="shared" si="0"/>
        <v>1.4365833333333333</v>
      </c>
      <c r="O30" s="63">
        <f t="shared" si="1"/>
        <v>0</v>
      </c>
      <c r="P30" s="63">
        <f t="shared" si="2"/>
        <v>0</v>
      </c>
      <c r="Q30" s="65"/>
      <c r="R30" s="65"/>
      <c r="S30" s="65"/>
      <c r="T30" s="65"/>
      <c r="U30" s="65"/>
      <c r="V30" s="66">
        <f t="shared" si="7"/>
        <v>0</v>
      </c>
      <c r="W30" s="67">
        <f t="shared" si="12"/>
        <v>615</v>
      </c>
      <c r="X30" s="67">
        <f t="shared" si="4"/>
        <v>0</v>
      </c>
      <c r="Y30" s="68"/>
      <c r="Z30" s="68"/>
      <c r="AA30" s="68">
        <f t="shared" si="8"/>
        <v>123</v>
      </c>
      <c r="AB30" s="68">
        <v>18.3</v>
      </c>
      <c r="AC30" s="68">
        <v>12.5</v>
      </c>
      <c r="AD30" s="54">
        <v>8.3000000000000007</v>
      </c>
      <c r="AE30" s="55">
        <f t="shared" si="9"/>
        <v>777.09999999999991</v>
      </c>
      <c r="AF30" s="68">
        <v>1197</v>
      </c>
      <c r="AG30" s="69">
        <v>1175</v>
      </c>
      <c r="AH30" s="160">
        <f t="shared" si="10"/>
        <v>397.90000000000009</v>
      </c>
      <c r="AI30" s="161">
        <f t="shared" si="11"/>
        <v>51.203191352464309</v>
      </c>
    </row>
    <row r="31" spans="1:35" x14ac:dyDescent="0.2">
      <c r="A31" s="57">
        <v>27</v>
      </c>
      <c r="B31" s="58" t="s">
        <v>48</v>
      </c>
      <c r="C31" s="59" t="s">
        <v>31</v>
      </c>
      <c r="D31" s="60">
        <v>84099100</v>
      </c>
      <c r="E31" s="61" t="s">
        <v>150</v>
      </c>
      <c r="F31" s="61" t="s">
        <v>153</v>
      </c>
      <c r="G31" s="60">
        <v>96</v>
      </c>
      <c r="H31" s="60">
        <v>24</v>
      </c>
      <c r="I31" s="62">
        <v>0.23499999999999999</v>
      </c>
      <c r="J31" s="62">
        <f t="shared" si="5"/>
        <v>0.94</v>
      </c>
      <c r="K31" s="62">
        <v>8.5000000000000006E-2</v>
      </c>
      <c r="L31" s="62">
        <v>0.42499999999999999</v>
      </c>
      <c r="M31" s="62">
        <f>K31+L31/24</f>
        <v>0.10270833333333335</v>
      </c>
      <c r="N31" s="62">
        <f t="shared" si="0"/>
        <v>1.0427083333333333</v>
      </c>
      <c r="O31" s="63">
        <f t="shared" si="1"/>
        <v>0</v>
      </c>
      <c r="P31" s="63">
        <f t="shared" si="2"/>
        <v>0</v>
      </c>
      <c r="Q31" s="65"/>
      <c r="R31" s="65"/>
      <c r="S31" s="65"/>
      <c r="T31" s="65"/>
      <c r="U31" s="65"/>
      <c r="V31" s="66">
        <f t="shared" si="7"/>
        <v>0</v>
      </c>
      <c r="W31" s="67">
        <f t="shared" ref="W31:W39" si="13">$Y$31</f>
        <v>940</v>
      </c>
      <c r="X31" s="67">
        <f t="shared" si="4"/>
        <v>0</v>
      </c>
      <c r="Y31" s="68">
        <v>940</v>
      </c>
      <c r="Z31" s="68"/>
      <c r="AA31" s="68">
        <f t="shared" si="8"/>
        <v>188</v>
      </c>
      <c r="AB31" s="68">
        <v>18.3</v>
      </c>
      <c r="AC31" s="68">
        <v>12.5</v>
      </c>
      <c r="AD31" s="54">
        <v>8.3000000000000007</v>
      </c>
      <c r="AE31" s="55">
        <f t="shared" si="9"/>
        <v>1167.0999999999999</v>
      </c>
      <c r="AF31" s="68">
        <v>1800</v>
      </c>
      <c r="AG31" s="70">
        <v>1780</v>
      </c>
      <c r="AH31" s="160">
        <f t="shared" si="10"/>
        <v>612.90000000000009</v>
      </c>
      <c r="AI31" s="161">
        <f t="shared" si="11"/>
        <v>52.514780224488057</v>
      </c>
    </row>
    <row r="32" spans="1:35" x14ac:dyDescent="0.2">
      <c r="A32" s="57">
        <v>28</v>
      </c>
      <c r="B32" s="58" t="s">
        <v>49</v>
      </c>
      <c r="C32" s="59" t="s">
        <v>50</v>
      </c>
      <c r="D32" s="60">
        <v>84099100</v>
      </c>
      <c r="E32" s="61" t="s">
        <v>150</v>
      </c>
      <c r="F32" s="61" t="s">
        <v>153</v>
      </c>
      <c r="G32" s="60">
        <v>96</v>
      </c>
      <c r="H32" s="60">
        <v>24</v>
      </c>
      <c r="I32" s="62">
        <v>0.24</v>
      </c>
      <c r="J32" s="62">
        <f t="shared" si="5"/>
        <v>0.96</v>
      </c>
      <c r="K32" s="62">
        <v>8.5000000000000006E-2</v>
      </c>
      <c r="L32" s="62">
        <v>0.42499999999999999</v>
      </c>
      <c r="M32" s="62">
        <f t="shared" ref="M32:M39" si="14">K32+L32/24</f>
        <v>0.10270833333333335</v>
      </c>
      <c r="N32" s="62">
        <f t="shared" si="0"/>
        <v>1.0627083333333334</v>
      </c>
      <c r="O32" s="63">
        <f t="shared" si="1"/>
        <v>0</v>
      </c>
      <c r="P32" s="63">
        <f t="shared" si="2"/>
        <v>0</v>
      </c>
      <c r="Q32" s="65"/>
      <c r="R32" s="65"/>
      <c r="S32" s="65"/>
      <c r="T32" s="65"/>
      <c r="U32" s="65"/>
      <c r="V32" s="66">
        <f t="shared" si="7"/>
        <v>0</v>
      </c>
      <c r="W32" s="67">
        <f t="shared" si="13"/>
        <v>940</v>
      </c>
      <c r="X32" s="67">
        <f t="shared" si="4"/>
        <v>0</v>
      </c>
      <c r="Y32" s="68"/>
      <c r="Z32" s="68"/>
      <c r="AA32" s="68">
        <f t="shared" si="8"/>
        <v>188</v>
      </c>
      <c r="AB32" s="68">
        <v>18.3</v>
      </c>
      <c r="AC32" s="68">
        <v>12.5</v>
      </c>
      <c r="AD32" s="54">
        <v>8.3000000000000007</v>
      </c>
      <c r="AE32" s="55">
        <f t="shared" si="9"/>
        <v>1167.0999999999999</v>
      </c>
      <c r="AF32" s="68">
        <v>1800</v>
      </c>
      <c r="AG32" s="70">
        <v>1780</v>
      </c>
      <c r="AH32" s="160">
        <f t="shared" si="10"/>
        <v>612.90000000000009</v>
      </c>
      <c r="AI32" s="161">
        <f t="shared" si="11"/>
        <v>52.514780224488057</v>
      </c>
    </row>
    <row r="33" spans="1:35" x14ac:dyDescent="0.2">
      <c r="A33" s="57">
        <v>29</v>
      </c>
      <c r="B33" s="58" t="s">
        <v>51</v>
      </c>
      <c r="C33" s="59" t="s">
        <v>52</v>
      </c>
      <c r="D33" s="60">
        <v>84099100</v>
      </c>
      <c r="E33" s="61" t="s">
        <v>150</v>
      </c>
      <c r="F33" s="61" t="s">
        <v>153</v>
      </c>
      <c r="G33" s="60">
        <v>96</v>
      </c>
      <c r="H33" s="60">
        <v>24</v>
      </c>
      <c r="I33" s="62">
        <v>0.245</v>
      </c>
      <c r="J33" s="62">
        <f t="shared" si="5"/>
        <v>0.98</v>
      </c>
      <c r="K33" s="62">
        <v>8.5000000000000006E-2</v>
      </c>
      <c r="L33" s="62">
        <v>0.42499999999999999</v>
      </c>
      <c r="M33" s="62">
        <f t="shared" si="14"/>
        <v>0.10270833333333335</v>
      </c>
      <c r="N33" s="62">
        <f t="shared" si="0"/>
        <v>1.0827083333333334</v>
      </c>
      <c r="O33" s="63">
        <f t="shared" si="1"/>
        <v>0</v>
      </c>
      <c r="P33" s="63">
        <f t="shared" si="2"/>
        <v>0</v>
      </c>
      <c r="Q33" s="65"/>
      <c r="R33" s="65"/>
      <c r="S33" s="65"/>
      <c r="T33" s="65"/>
      <c r="U33" s="65"/>
      <c r="V33" s="66">
        <f t="shared" si="7"/>
        <v>0</v>
      </c>
      <c r="W33" s="67">
        <f t="shared" si="13"/>
        <v>940</v>
      </c>
      <c r="X33" s="67">
        <f t="shared" si="4"/>
        <v>0</v>
      </c>
      <c r="Y33" s="68"/>
      <c r="Z33" s="68"/>
      <c r="AA33" s="68">
        <f t="shared" si="8"/>
        <v>188</v>
      </c>
      <c r="AB33" s="68">
        <v>18.3</v>
      </c>
      <c r="AC33" s="68">
        <v>12.5</v>
      </c>
      <c r="AD33" s="54">
        <v>8.3000000000000007</v>
      </c>
      <c r="AE33" s="55">
        <f t="shared" si="9"/>
        <v>1167.0999999999999</v>
      </c>
      <c r="AF33" s="68">
        <v>1800</v>
      </c>
      <c r="AG33" s="70">
        <v>1780</v>
      </c>
      <c r="AH33" s="160">
        <f t="shared" si="10"/>
        <v>612.90000000000009</v>
      </c>
      <c r="AI33" s="161">
        <f t="shared" si="11"/>
        <v>52.514780224488057</v>
      </c>
    </row>
    <row r="34" spans="1:35" x14ac:dyDescent="0.2">
      <c r="A34" s="57">
        <v>30</v>
      </c>
      <c r="B34" s="58" t="s">
        <v>53</v>
      </c>
      <c r="C34" s="59" t="s">
        <v>31</v>
      </c>
      <c r="D34" s="60">
        <v>84099100</v>
      </c>
      <c r="E34" s="61" t="s">
        <v>150</v>
      </c>
      <c r="F34" s="61" t="s">
        <v>153</v>
      </c>
      <c r="G34" s="60">
        <v>96</v>
      </c>
      <c r="H34" s="60">
        <v>24</v>
      </c>
      <c r="I34" s="62">
        <v>0.23</v>
      </c>
      <c r="J34" s="62">
        <f t="shared" si="5"/>
        <v>0.92</v>
      </c>
      <c r="K34" s="62">
        <v>8.5000000000000006E-2</v>
      </c>
      <c r="L34" s="62">
        <v>0.42499999999999999</v>
      </c>
      <c r="M34" s="62">
        <f t="shared" si="14"/>
        <v>0.10270833333333335</v>
      </c>
      <c r="N34" s="62">
        <f t="shared" si="0"/>
        <v>1.0227083333333333</v>
      </c>
      <c r="O34" s="63">
        <f t="shared" si="1"/>
        <v>0</v>
      </c>
      <c r="P34" s="63">
        <f t="shared" si="2"/>
        <v>0</v>
      </c>
      <c r="Q34" s="65"/>
      <c r="R34" s="65"/>
      <c r="S34" s="65"/>
      <c r="T34" s="65"/>
      <c r="U34" s="65"/>
      <c r="V34" s="66">
        <f t="shared" si="7"/>
        <v>0</v>
      </c>
      <c r="W34" s="67">
        <f t="shared" si="13"/>
        <v>940</v>
      </c>
      <c r="X34" s="67">
        <f t="shared" si="4"/>
        <v>0</v>
      </c>
      <c r="Y34" s="68"/>
      <c r="Z34" s="68"/>
      <c r="AA34" s="68">
        <f t="shared" si="8"/>
        <v>188</v>
      </c>
      <c r="AB34" s="68">
        <v>18.3</v>
      </c>
      <c r="AC34" s="68">
        <v>12.5</v>
      </c>
      <c r="AD34" s="54">
        <v>8.3000000000000007</v>
      </c>
      <c r="AE34" s="55">
        <f t="shared" si="9"/>
        <v>1167.0999999999999</v>
      </c>
      <c r="AF34" s="68">
        <v>1800</v>
      </c>
      <c r="AG34" s="70">
        <v>1780</v>
      </c>
      <c r="AH34" s="160">
        <f t="shared" si="10"/>
        <v>612.90000000000009</v>
      </c>
      <c r="AI34" s="161">
        <f t="shared" si="11"/>
        <v>52.514780224488057</v>
      </c>
    </row>
    <row r="35" spans="1:35" x14ac:dyDescent="0.2">
      <c r="A35" s="57">
        <v>31</v>
      </c>
      <c r="B35" s="58" t="s">
        <v>54</v>
      </c>
      <c r="C35" s="59" t="s">
        <v>50</v>
      </c>
      <c r="D35" s="60">
        <v>84099100</v>
      </c>
      <c r="E35" s="61" t="s">
        <v>150</v>
      </c>
      <c r="F35" s="61" t="s">
        <v>153</v>
      </c>
      <c r="G35" s="60">
        <v>96</v>
      </c>
      <c r="H35" s="60">
        <v>24</v>
      </c>
      <c r="I35" s="62">
        <v>0.23499999999999999</v>
      </c>
      <c r="J35" s="62">
        <f t="shared" si="5"/>
        <v>0.94</v>
      </c>
      <c r="K35" s="62">
        <v>8.5000000000000006E-2</v>
      </c>
      <c r="L35" s="62">
        <v>0.42499999999999999</v>
      </c>
      <c r="M35" s="62">
        <f t="shared" si="14"/>
        <v>0.10270833333333335</v>
      </c>
      <c r="N35" s="62">
        <f t="shared" si="0"/>
        <v>1.0427083333333333</v>
      </c>
      <c r="O35" s="63">
        <f t="shared" si="1"/>
        <v>0</v>
      </c>
      <c r="P35" s="63">
        <f t="shared" si="2"/>
        <v>0</v>
      </c>
      <c r="Q35" s="65"/>
      <c r="R35" s="65"/>
      <c r="S35" s="65"/>
      <c r="T35" s="65"/>
      <c r="U35" s="65"/>
      <c r="V35" s="66">
        <f t="shared" si="7"/>
        <v>0</v>
      </c>
      <c r="W35" s="67">
        <f t="shared" si="13"/>
        <v>940</v>
      </c>
      <c r="X35" s="67">
        <f t="shared" si="4"/>
        <v>0</v>
      </c>
      <c r="Y35" s="68"/>
      <c r="Z35" s="68"/>
      <c r="AA35" s="68">
        <f t="shared" si="8"/>
        <v>188</v>
      </c>
      <c r="AB35" s="68">
        <v>18.3</v>
      </c>
      <c r="AC35" s="68">
        <v>12.5</v>
      </c>
      <c r="AD35" s="54">
        <v>8.3000000000000007</v>
      </c>
      <c r="AE35" s="55">
        <f t="shared" si="9"/>
        <v>1167.0999999999999</v>
      </c>
      <c r="AF35" s="68">
        <v>1800</v>
      </c>
      <c r="AG35" s="70">
        <v>1780</v>
      </c>
      <c r="AH35" s="160">
        <f t="shared" si="10"/>
        <v>612.90000000000009</v>
      </c>
      <c r="AI35" s="161">
        <f t="shared" si="11"/>
        <v>52.514780224488057</v>
      </c>
    </row>
    <row r="36" spans="1:35" x14ac:dyDescent="0.2">
      <c r="A36" s="57">
        <v>32</v>
      </c>
      <c r="B36" s="58" t="s">
        <v>55</v>
      </c>
      <c r="C36" s="59" t="s">
        <v>52</v>
      </c>
      <c r="D36" s="60">
        <v>84099100</v>
      </c>
      <c r="E36" s="61" t="s">
        <v>150</v>
      </c>
      <c r="F36" s="61" t="s">
        <v>153</v>
      </c>
      <c r="G36" s="60">
        <v>96</v>
      </c>
      <c r="H36" s="60">
        <v>24</v>
      </c>
      <c r="I36" s="62">
        <v>0.24</v>
      </c>
      <c r="J36" s="62">
        <f t="shared" si="5"/>
        <v>0.96</v>
      </c>
      <c r="K36" s="62">
        <v>8.5000000000000006E-2</v>
      </c>
      <c r="L36" s="62">
        <v>0.42499999999999999</v>
      </c>
      <c r="M36" s="62">
        <f t="shared" si="14"/>
        <v>0.10270833333333335</v>
      </c>
      <c r="N36" s="62">
        <f t="shared" si="0"/>
        <v>1.0627083333333334</v>
      </c>
      <c r="O36" s="63">
        <f t="shared" si="1"/>
        <v>0</v>
      </c>
      <c r="P36" s="63">
        <f t="shared" si="2"/>
        <v>0</v>
      </c>
      <c r="Q36" s="65"/>
      <c r="R36" s="65"/>
      <c r="S36" s="65"/>
      <c r="T36" s="65"/>
      <c r="U36" s="65"/>
      <c r="V36" s="66">
        <f t="shared" si="7"/>
        <v>0</v>
      </c>
      <c r="W36" s="67">
        <f t="shared" si="13"/>
        <v>940</v>
      </c>
      <c r="X36" s="67">
        <f t="shared" si="4"/>
        <v>0</v>
      </c>
      <c r="Y36" s="68"/>
      <c r="Z36" s="68"/>
      <c r="AA36" s="68">
        <f t="shared" si="8"/>
        <v>188</v>
      </c>
      <c r="AB36" s="68">
        <v>18.3</v>
      </c>
      <c r="AC36" s="68">
        <v>12.5</v>
      </c>
      <c r="AD36" s="54">
        <v>8.3000000000000007</v>
      </c>
      <c r="AE36" s="55">
        <f t="shared" si="9"/>
        <v>1167.0999999999999</v>
      </c>
      <c r="AF36" s="68">
        <v>1800</v>
      </c>
      <c r="AG36" s="70">
        <v>1780</v>
      </c>
      <c r="AH36" s="160">
        <f t="shared" si="10"/>
        <v>612.90000000000009</v>
      </c>
      <c r="AI36" s="161">
        <f t="shared" si="11"/>
        <v>52.514780224488057</v>
      </c>
    </row>
    <row r="37" spans="1:35" x14ac:dyDescent="0.2">
      <c r="A37" s="57">
        <v>33</v>
      </c>
      <c r="B37" s="58" t="s">
        <v>56</v>
      </c>
      <c r="C37" s="59" t="s">
        <v>57</v>
      </c>
      <c r="D37" s="60">
        <v>84099100</v>
      </c>
      <c r="E37" s="61" t="s">
        <v>150</v>
      </c>
      <c r="F37" s="61" t="s">
        <v>153</v>
      </c>
      <c r="G37" s="60">
        <v>96</v>
      </c>
      <c r="H37" s="60">
        <v>24</v>
      </c>
      <c r="I37" s="62">
        <v>0.23499999999999999</v>
      </c>
      <c r="J37" s="62">
        <f t="shared" si="5"/>
        <v>0.94</v>
      </c>
      <c r="K37" s="62">
        <v>8.5000000000000006E-2</v>
      </c>
      <c r="L37" s="62">
        <v>0.42499999999999999</v>
      </c>
      <c r="M37" s="62">
        <f t="shared" si="14"/>
        <v>0.10270833333333335</v>
      </c>
      <c r="N37" s="62">
        <f t="shared" si="0"/>
        <v>1.0427083333333333</v>
      </c>
      <c r="O37" s="63">
        <f t="shared" si="1"/>
        <v>0</v>
      </c>
      <c r="P37" s="63">
        <f t="shared" si="2"/>
        <v>0</v>
      </c>
      <c r="Q37" s="65"/>
      <c r="R37" s="65"/>
      <c r="S37" s="65"/>
      <c r="T37" s="65"/>
      <c r="U37" s="65"/>
      <c r="V37" s="66">
        <f t="shared" si="7"/>
        <v>0</v>
      </c>
      <c r="W37" s="67">
        <f t="shared" si="13"/>
        <v>940</v>
      </c>
      <c r="X37" s="67">
        <f t="shared" si="4"/>
        <v>0</v>
      </c>
      <c r="Y37" s="68"/>
      <c r="Z37" s="68"/>
      <c r="AA37" s="68">
        <f t="shared" si="8"/>
        <v>188</v>
      </c>
      <c r="AB37" s="68">
        <v>18.3</v>
      </c>
      <c r="AC37" s="68">
        <v>12.5</v>
      </c>
      <c r="AD37" s="54">
        <v>8.3000000000000007</v>
      </c>
      <c r="AE37" s="55">
        <f t="shared" si="9"/>
        <v>1167.0999999999999</v>
      </c>
      <c r="AF37" s="68">
        <v>1800</v>
      </c>
      <c r="AG37" s="70">
        <v>1780</v>
      </c>
      <c r="AH37" s="160">
        <f t="shared" si="10"/>
        <v>612.90000000000009</v>
      </c>
      <c r="AI37" s="161">
        <f t="shared" si="11"/>
        <v>52.514780224488057</v>
      </c>
    </row>
    <row r="38" spans="1:35" x14ac:dyDescent="0.2">
      <c r="A38" s="57">
        <v>34</v>
      </c>
      <c r="B38" s="58" t="s">
        <v>58</v>
      </c>
      <c r="C38" s="59" t="s">
        <v>59</v>
      </c>
      <c r="D38" s="60">
        <v>84099100</v>
      </c>
      <c r="E38" s="61" t="s">
        <v>150</v>
      </c>
      <c r="F38" s="61" t="s">
        <v>153</v>
      </c>
      <c r="G38" s="60">
        <v>96</v>
      </c>
      <c r="H38" s="60">
        <v>24</v>
      </c>
      <c r="I38" s="62">
        <v>0.24</v>
      </c>
      <c r="J38" s="62">
        <f t="shared" si="5"/>
        <v>0.96</v>
      </c>
      <c r="K38" s="62">
        <v>8.5000000000000006E-2</v>
      </c>
      <c r="L38" s="62">
        <v>0.42499999999999999</v>
      </c>
      <c r="M38" s="62">
        <f t="shared" si="14"/>
        <v>0.10270833333333335</v>
      </c>
      <c r="N38" s="62">
        <f t="shared" si="0"/>
        <v>1.0627083333333334</v>
      </c>
      <c r="O38" s="63">
        <f t="shared" si="1"/>
        <v>0</v>
      </c>
      <c r="P38" s="63">
        <f t="shared" si="2"/>
        <v>0</v>
      </c>
      <c r="Q38" s="65"/>
      <c r="R38" s="65"/>
      <c r="S38" s="65"/>
      <c r="T38" s="65"/>
      <c r="U38" s="65"/>
      <c r="V38" s="66">
        <f t="shared" si="7"/>
        <v>0</v>
      </c>
      <c r="W38" s="67">
        <f t="shared" si="13"/>
        <v>940</v>
      </c>
      <c r="X38" s="67">
        <f t="shared" si="4"/>
        <v>0</v>
      </c>
      <c r="Y38" s="68"/>
      <c r="Z38" s="68"/>
      <c r="AA38" s="68">
        <f t="shared" si="8"/>
        <v>188</v>
      </c>
      <c r="AB38" s="68">
        <v>18.3</v>
      </c>
      <c r="AC38" s="68">
        <v>12.5</v>
      </c>
      <c r="AD38" s="54">
        <v>8.3000000000000007</v>
      </c>
      <c r="AE38" s="55">
        <f t="shared" si="9"/>
        <v>1167.0999999999999</v>
      </c>
      <c r="AF38" s="68">
        <v>1800</v>
      </c>
      <c r="AG38" s="70">
        <v>1780</v>
      </c>
      <c r="AH38" s="160">
        <f t="shared" si="10"/>
        <v>612.90000000000009</v>
      </c>
      <c r="AI38" s="161">
        <f t="shared" si="11"/>
        <v>52.514780224488057</v>
      </c>
    </row>
    <row r="39" spans="1:35" x14ac:dyDescent="0.2">
      <c r="A39" s="57">
        <v>35</v>
      </c>
      <c r="B39" s="58" t="s">
        <v>60</v>
      </c>
      <c r="C39" s="59" t="s">
        <v>61</v>
      </c>
      <c r="D39" s="60">
        <v>84099100</v>
      </c>
      <c r="E39" s="61" t="s">
        <v>150</v>
      </c>
      <c r="F39" s="61" t="s">
        <v>153</v>
      </c>
      <c r="G39" s="60">
        <v>96</v>
      </c>
      <c r="H39" s="60">
        <v>24</v>
      </c>
      <c r="I39" s="62">
        <v>0.245</v>
      </c>
      <c r="J39" s="62">
        <f t="shared" si="5"/>
        <v>0.98</v>
      </c>
      <c r="K39" s="62">
        <v>8.5000000000000006E-2</v>
      </c>
      <c r="L39" s="62">
        <v>0.42499999999999999</v>
      </c>
      <c r="M39" s="62">
        <f t="shared" si="14"/>
        <v>0.10270833333333335</v>
      </c>
      <c r="N39" s="62">
        <f t="shared" si="0"/>
        <v>1.0827083333333334</v>
      </c>
      <c r="O39" s="63">
        <f t="shared" si="1"/>
        <v>0</v>
      </c>
      <c r="P39" s="63">
        <f t="shared" si="2"/>
        <v>0</v>
      </c>
      <c r="Q39" s="65"/>
      <c r="R39" s="65"/>
      <c r="S39" s="65"/>
      <c r="T39" s="65"/>
      <c r="U39" s="65"/>
      <c r="V39" s="66">
        <f t="shared" si="7"/>
        <v>0</v>
      </c>
      <c r="W39" s="67">
        <f t="shared" si="13"/>
        <v>940</v>
      </c>
      <c r="X39" s="67">
        <f t="shared" si="4"/>
        <v>0</v>
      </c>
      <c r="Y39" s="68"/>
      <c r="Z39" s="68"/>
      <c r="AA39" s="68">
        <f t="shared" si="8"/>
        <v>188</v>
      </c>
      <c r="AB39" s="68">
        <v>18.3</v>
      </c>
      <c r="AC39" s="68">
        <v>12.5</v>
      </c>
      <c r="AD39" s="54">
        <v>8.3000000000000007</v>
      </c>
      <c r="AE39" s="55">
        <f t="shared" si="9"/>
        <v>1167.0999999999999</v>
      </c>
      <c r="AF39" s="68">
        <v>1800</v>
      </c>
      <c r="AG39" s="70">
        <v>1780</v>
      </c>
      <c r="AH39" s="160">
        <f t="shared" si="10"/>
        <v>612.90000000000009</v>
      </c>
      <c r="AI39" s="161">
        <f t="shared" si="11"/>
        <v>52.514780224488057</v>
      </c>
    </row>
    <row r="40" spans="1:35" s="1" customFormat="1" ht="12.75" thickBot="1" x14ac:dyDescent="0.25">
      <c r="A40" s="9"/>
      <c r="B40" s="10"/>
      <c r="C40" s="11"/>
      <c r="D40" s="12"/>
      <c r="E40" s="13"/>
      <c r="F40" s="13"/>
      <c r="G40" s="12">
        <v>48</v>
      </c>
      <c r="H40" s="12">
        <v>12</v>
      </c>
      <c r="I40" s="11"/>
      <c r="J40" s="11"/>
      <c r="K40" s="11"/>
      <c r="L40" s="11"/>
      <c r="M40" s="11"/>
      <c r="N40" s="11"/>
      <c r="O40" s="71">
        <f>SUM(O5:O39)</f>
        <v>0</v>
      </c>
      <c r="P40" s="71">
        <f>SUM(P5:P39)</f>
        <v>0</v>
      </c>
      <c r="Q40" s="14"/>
      <c r="R40" s="14"/>
      <c r="S40" s="14"/>
      <c r="T40" s="14"/>
      <c r="U40" s="14"/>
      <c r="V40" s="15">
        <f>SUM(V5:V39)</f>
        <v>0</v>
      </c>
      <c r="W40" s="15"/>
      <c r="X40" s="15">
        <f>SUM(X5:X39)</f>
        <v>0</v>
      </c>
      <c r="Y40" s="16"/>
      <c r="Z40" s="16"/>
      <c r="AA40" s="16"/>
      <c r="AB40" s="16"/>
      <c r="AC40" s="16"/>
      <c r="AD40" s="16"/>
      <c r="AE40" s="16"/>
      <c r="AF40" s="16"/>
      <c r="AG40" s="17"/>
      <c r="AH40" s="137"/>
      <c r="AI40" s="137"/>
    </row>
    <row r="41" spans="1:35" s="5" customFormat="1" ht="36" customHeight="1" x14ac:dyDescent="0.25">
      <c r="A41" s="72" t="s">
        <v>0</v>
      </c>
      <c r="B41" s="19" t="s">
        <v>62</v>
      </c>
      <c r="C41" s="73" t="s">
        <v>2</v>
      </c>
      <c r="D41" s="18">
        <v>84099100</v>
      </c>
      <c r="E41" s="19" t="s">
        <v>149</v>
      </c>
      <c r="F41" s="19" t="s">
        <v>152</v>
      </c>
      <c r="G41" s="18" t="s">
        <v>157</v>
      </c>
      <c r="H41" s="18" t="s">
        <v>156</v>
      </c>
      <c r="I41" s="19" t="s">
        <v>142</v>
      </c>
      <c r="J41" s="19" t="s">
        <v>143</v>
      </c>
      <c r="K41" s="19" t="s">
        <v>144</v>
      </c>
      <c r="L41" s="19" t="s">
        <v>145</v>
      </c>
      <c r="M41" s="19" t="s">
        <v>146</v>
      </c>
      <c r="N41" s="19"/>
      <c r="O41" s="19" t="s">
        <v>147</v>
      </c>
      <c r="P41" s="19" t="s">
        <v>148</v>
      </c>
      <c r="Q41" s="19" t="s">
        <v>3</v>
      </c>
      <c r="R41" s="19" t="s">
        <v>63</v>
      </c>
      <c r="S41" s="19" t="s">
        <v>4</v>
      </c>
      <c r="T41" s="19" t="s">
        <v>64</v>
      </c>
      <c r="U41" s="19" t="s">
        <v>6</v>
      </c>
      <c r="V41" s="18" t="s">
        <v>8</v>
      </c>
      <c r="W41" s="19" t="s">
        <v>9</v>
      </c>
      <c r="X41" s="19" t="s">
        <v>10</v>
      </c>
      <c r="Y41" s="20"/>
      <c r="Z41" s="20"/>
      <c r="AA41" s="20"/>
      <c r="AB41" s="20"/>
      <c r="AC41" s="20"/>
      <c r="AD41" s="20"/>
      <c r="AE41" s="31"/>
      <c r="AF41" s="20" t="s">
        <v>169</v>
      </c>
      <c r="AG41" s="21"/>
      <c r="AH41" s="162"/>
      <c r="AI41" s="162"/>
    </row>
    <row r="42" spans="1:35" x14ac:dyDescent="0.2">
      <c r="A42" s="74">
        <v>36</v>
      </c>
      <c r="B42" s="58" t="s">
        <v>65</v>
      </c>
      <c r="C42" s="75">
        <v>72</v>
      </c>
      <c r="D42" s="76">
        <v>84099100</v>
      </c>
      <c r="E42" s="77" t="s">
        <v>150</v>
      </c>
      <c r="F42" s="77" t="s">
        <v>153</v>
      </c>
      <c r="G42" s="76">
        <v>48</v>
      </c>
      <c r="H42" s="76">
        <v>12</v>
      </c>
      <c r="I42" s="78">
        <v>0.26</v>
      </c>
      <c r="J42" s="78">
        <f>I42*4</f>
        <v>1.04</v>
      </c>
      <c r="K42" s="78">
        <v>0.12</v>
      </c>
      <c r="L42" s="78">
        <v>0.58299999999999996</v>
      </c>
      <c r="M42" s="78">
        <f>K42+L42/12</f>
        <v>0.16858333333333334</v>
      </c>
      <c r="N42" s="62">
        <f t="shared" ref="N42:N61" si="15">J42+M42</f>
        <v>1.2085833333333333</v>
      </c>
      <c r="O42" s="63">
        <f t="shared" ref="O42:O61" si="16">(J42+M42)*V42</f>
        <v>0</v>
      </c>
      <c r="P42" s="63">
        <f t="shared" ref="P42:P61" si="17">J42*V42</f>
        <v>0</v>
      </c>
      <c r="Q42" s="79"/>
      <c r="R42" s="79"/>
      <c r="S42" s="79"/>
      <c r="T42" s="79"/>
      <c r="U42" s="79"/>
      <c r="V42" s="76">
        <f t="shared" ref="V42:V61" si="18">SUM(Q42:U42)</f>
        <v>0</v>
      </c>
      <c r="W42" s="80">
        <f t="shared" ref="W42:W61" si="19">$Y$42</f>
        <v>630</v>
      </c>
      <c r="X42" s="80">
        <f t="shared" ref="X42:X61" si="20">V42*W42</f>
        <v>0</v>
      </c>
      <c r="Y42" s="68">
        <v>630</v>
      </c>
      <c r="Z42" s="68"/>
      <c r="AA42" s="68">
        <f t="shared" ref="AA42:AA61" si="21">W42*1.2-W42</f>
        <v>126</v>
      </c>
      <c r="AB42" s="68">
        <v>18.3</v>
      </c>
      <c r="AC42" s="68">
        <v>12.5</v>
      </c>
      <c r="AD42" s="68">
        <v>8.3000000000000007</v>
      </c>
      <c r="AE42" s="55">
        <f t="shared" ref="AE42:AE61" si="22">W42+AA42+AB42+AC42+AD42</f>
        <v>795.09999999999991</v>
      </c>
      <c r="AF42" s="68">
        <v>1200</v>
      </c>
      <c r="AG42" s="69">
        <v>1180</v>
      </c>
      <c r="AH42" s="160">
        <f t="shared" ref="AH42" si="23">AG42-AE42</f>
        <v>384.90000000000009</v>
      </c>
      <c r="AI42" s="161">
        <f t="shared" ref="AI42" si="24">AH42/(AE42/100)</f>
        <v>48.409005156584094</v>
      </c>
    </row>
    <row r="43" spans="1:35" x14ac:dyDescent="0.2">
      <c r="A43" s="74">
        <v>37</v>
      </c>
      <c r="B43" s="58" t="s">
        <v>66</v>
      </c>
      <c r="C43" s="81">
        <v>72.25</v>
      </c>
      <c r="D43" s="76">
        <v>84099100</v>
      </c>
      <c r="E43" s="77" t="s">
        <v>150</v>
      </c>
      <c r="F43" s="77" t="s">
        <v>153</v>
      </c>
      <c r="G43" s="76">
        <v>48</v>
      </c>
      <c r="H43" s="76">
        <v>12</v>
      </c>
      <c r="I43" s="78">
        <v>0.26200000000000001</v>
      </c>
      <c r="J43" s="78">
        <f t="shared" ref="J43:J61" si="25">I43*4</f>
        <v>1.048</v>
      </c>
      <c r="K43" s="78">
        <v>0.12</v>
      </c>
      <c r="L43" s="78">
        <v>0.58299999999999996</v>
      </c>
      <c r="M43" s="78">
        <f t="shared" ref="M43:M61" si="26">K43+L43/12</f>
        <v>0.16858333333333334</v>
      </c>
      <c r="N43" s="62">
        <f t="shared" si="15"/>
        <v>1.2165833333333333</v>
      </c>
      <c r="O43" s="63">
        <f t="shared" si="16"/>
        <v>0</v>
      </c>
      <c r="P43" s="63">
        <f t="shared" si="17"/>
        <v>0</v>
      </c>
      <c r="Q43" s="79"/>
      <c r="R43" s="79"/>
      <c r="S43" s="79"/>
      <c r="T43" s="79"/>
      <c r="U43" s="79"/>
      <c r="V43" s="76">
        <f t="shared" si="18"/>
        <v>0</v>
      </c>
      <c r="W43" s="80">
        <f t="shared" si="19"/>
        <v>630</v>
      </c>
      <c r="X43" s="80">
        <f t="shared" si="20"/>
        <v>0</v>
      </c>
      <c r="Y43" s="68"/>
      <c r="Z43" s="68"/>
      <c r="AA43" s="68">
        <f t="shared" si="21"/>
        <v>126</v>
      </c>
      <c r="AB43" s="68">
        <v>18.3</v>
      </c>
      <c r="AC43" s="68">
        <v>12.5</v>
      </c>
      <c r="AD43" s="68">
        <v>8.3000000000000007</v>
      </c>
      <c r="AE43" s="55">
        <f t="shared" si="22"/>
        <v>795.09999999999991</v>
      </c>
      <c r="AF43" s="68">
        <v>1200</v>
      </c>
      <c r="AG43" s="69">
        <v>1180</v>
      </c>
      <c r="AH43" s="160">
        <f t="shared" ref="AH43:AH61" si="27">AG43-AE43</f>
        <v>384.90000000000009</v>
      </c>
      <c r="AI43" s="161">
        <f t="shared" ref="AI43:AI61" si="28">AH43/(AE43/100)</f>
        <v>48.409005156584094</v>
      </c>
    </row>
    <row r="44" spans="1:35" x14ac:dyDescent="0.2">
      <c r="A44" s="74">
        <v>38</v>
      </c>
      <c r="B44" s="58" t="s">
        <v>67</v>
      </c>
      <c r="C44" s="81">
        <v>72.5</v>
      </c>
      <c r="D44" s="76">
        <v>84099100</v>
      </c>
      <c r="E44" s="77" t="s">
        <v>150</v>
      </c>
      <c r="F44" s="77" t="s">
        <v>153</v>
      </c>
      <c r="G44" s="76">
        <v>48</v>
      </c>
      <c r="H44" s="76">
        <v>12</v>
      </c>
      <c r="I44" s="78">
        <v>0.26400000000000001</v>
      </c>
      <c r="J44" s="78">
        <f t="shared" si="25"/>
        <v>1.056</v>
      </c>
      <c r="K44" s="78">
        <v>0.12</v>
      </c>
      <c r="L44" s="78">
        <v>0.58299999999999996</v>
      </c>
      <c r="M44" s="78">
        <f t="shared" si="26"/>
        <v>0.16858333333333334</v>
      </c>
      <c r="N44" s="62">
        <f t="shared" si="15"/>
        <v>1.2245833333333334</v>
      </c>
      <c r="O44" s="63">
        <f t="shared" si="16"/>
        <v>0</v>
      </c>
      <c r="P44" s="63">
        <f t="shared" si="17"/>
        <v>0</v>
      </c>
      <c r="Q44" s="79"/>
      <c r="R44" s="79"/>
      <c r="S44" s="79"/>
      <c r="T44" s="79"/>
      <c r="U44" s="79"/>
      <c r="V44" s="76">
        <f t="shared" si="18"/>
        <v>0</v>
      </c>
      <c r="W44" s="80">
        <f t="shared" si="19"/>
        <v>630</v>
      </c>
      <c r="X44" s="80">
        <f t="shared" si="20"/>
        <v>0</v>
      </c>
      <c r="Y44" s="68"/>
      <c r="Z44" s="68"/>
      <c r="AA44" s="68">
        <f t="shared" si="21"/>
        <v>126</v>
      </c>
      <c r="AB44" s="68">
        <v>18.3</v>
      </c>
      <c r="AC44" s="68">
        <v>12.5</v>
      </c>
      <c r="AD44" s="68">
        <v>8.3000000000000007</v>
      </c>
      <c r="AE44" s="55">
        <f t="shared" si="22"/>
        <v>795.09999999999991</v>
      </c>
      <c r="AF44" s="68">
        <v>1200</v>
      </c>
      <c r="AG44" s="69">
        <v>1180</v>
      </c>
      <c r="AH44" s="160">
        <f t="shared" si="27"/>
        <v>384.90000000000009</v>
      </c>
      <c r="AI44" s="161">
        <f t="shared" si="28"/>
        <v>48.409005156584094</v>
      </c>
    </row>
    <row r="45" spans="1:35" x14ac:dyDescent="0.2">
      <c r="A45" s="74">
        <v>39</v>
      </c>
      <c r="B45" s="58" t="s">
        <v>68</v>
      </c>
      <c r="C45" s="81">
        <v>73</v>
      </c>
      <c r="D45" s="76">
        <v>84099100</v>
      </c>
      <c r="E45" s="77" t="s">
        <v>150</v>
      </c>
      <c r="F45" s="77" t="s">
        <v>153</v>
      </c>
      <c r="G45" s="76">
        <v>48</v>
      </c>
      <c r="H45" s="76">
        <v>12</v>
      </c>
      <c r="I45" s="78">
        <v>0.26700000000000002</v>
      </c>
      <c r="J45" s="78">
        <f t="shared" si="25"/>
        <v>1.0680000000000001</v>
      </c>
      <c r="K45" s="78">
        <v>0.12</v>
      </c>
      <c r="L45" s="78">
        <v>0.58299999999999996</v>
      </c>
      <c r="M45" s="78">
        <f t="shared" si="26"/>
        <v>0.16858333333333334</v>
      </c>
      <c r="N45" s="62">
        <f t="shared" si="15"/>
        <v>1.2365833333333334</v>
      </c>
      <c r="O45" s="63">
        <f t="shared" si="16"/>
        <v>0</v>
      </c>
      <c r="P45" s="63">
        <f t="shared" si="17"/>
        <v>0</v>
      </c>
      <c r="Q45" s="79"/>
      <c r="R45" s="79"/>
      <c r="S45" s="79"/>
      <c r="T45" s="79"/>
      <c r="U45" s="79"/>
      <c r="V45" s="76">
        <f t="shared" si="18"/>
        <v>0</v>
      </c>
      <c r="W45" s="80">
        <f t="shared" si="19"/>
        <v>630</v>
      </c>
      <c r="X45" s="80">
        <f t="shared" si="20"/>
        <v>0</v>
      </c>
      <c r="Y45" s="68"/>
      <c r="Z45" s="68"/>
      <c r="AA45" s="68">
        <f t="shared" si="21"/>
        <v>126</v>
      </c>
      <c r="AB45" s="68">
        <v>18.3</v>
      </c>
      <c r="AC45" s="68">
        <v>12.5</v>
      </c>
      <c r="AD45" s="68">
        <v>8.3000000000000007</v>
      </c>
      <c r="AE45" s="55">
        <f t="shared" si="22"/>
        <v>795.09999999999991</v>
      </c>
      <c r="AF45" s="68">
        <v>1200</v>
      </c>
      <c r="AG45" s="69">
        <v>1180</v>
      </c>
      <c r="AH45" s="160">
        <f t="shared" si="27"/>
        <v>384.90000000000009</v>
      </c>
      <c r="AI45" s="161">
        <f t="shared" si="28"/>
        <v>48.409005156584094</v>
      </c>
    </row>
    <row r="46" spans="1:35" x14ac:dyDescent="0.2">
      <c r="A46" s="74">
        <v>40</v>
      </c>
      <c r="B46" s="58" t="s">
        <v>69</v>
      </c>
      <c r="C46" s="75">
        <v>72</v>
      </c>
      <c r="D46" s="76">
        <v>84099100</v>
      </c>
      <c r="E46" s="77" t="s">
        <v>150</v>
      </c>
      <c r="F46" s="77" t="s">
        <v>153</v>
      </c>
      <c r="G46" s="76">
        <v>48</v>
      </c>
      <c r="H46" s="76">
        <v>12</v>
      </c>
      <c r="I46" s="78">
        <v>0.26100000000000001</v>
      </c>
      <c r="J46" s="78">
        <f t="shared" si="25"/>
        <v>1.044</v>
      </c>
      <c r="K46" s="78">
        <v>0.12</v>
      </c>
      <c r="L46" s="78">
        <v>0.58299999999999996</v>
      </c>
      <c r="M46" s="78">
        <f t="shared" si="26"/>
        <v>0.16858333333333334</v>
      </c>
      <c r="N46" s="62">
        <f t="shared" si="15"/>
        <v>1.2125833333333333</v>
      </c>
      <c r="O46" s="63">
        <f t="shared" si="16"/>
        <v>0</v>
      </c>
      <c r="P46" s="63">
        <f t="shared" si="17"/>
        <v>0</v>
      </c>
      <c r="Q46" s="79"/>
      <c r="R46" s="79"/>
      <c r="S46" s="79"/>
      <c r="T46" s="79"/>
      <c r="U46" s="79"/>
      <c r="V46" s="76">
        <f t="shared" si="18"/>
        <v>0</v>
      </c>
      <c r="W46" s="80">
        <f t="shared" si="19"/>
        <v>630</v>
      </c>
      <c r="X46" s="80">
        <f t="shared" si="20"/>
        <v>0</v>
      </c>
      <c r="Y46" s="68"/>
      <c r="Z46" s="68"/>
      <c r="AA46" s="68">
        <f t="shared" si="21"/>
        <v>126</v>
      </c>
      <c r="AB46" s="68">
        <v>18.3</v>
      </c>
      <c r="AC46" s="68">
        <v>12.5</v>
      </c>
      <c r="AD46" s="68">
        <v>8.3000000000000007</v>
      </c>
      <c r="AE46" s="55">
        <f t="shared" si="22"/>
        <v>795.09999999999991</v>
      </c>
      <c r="AF46" s="68">
        <v>1200</v>
      </c>
      <c r="AG46" s="69">
        <v>1180</v>
      </c>
      <c r="AH46" s="160">
        <f t="shared" si="27"/>
        <v>384.90000000000009</v>
      </c>
      <c r="AI46" s="161">
        <f t="shared" si="28"/>
        <v>48.409005156584094</v>
      </c>
    </row>
    <row r="47" spans="1:35" x14ac:dyDescent="0.2">
      <c r="A47" s="74">
        <v>41</v>
      </c>
      <c r="B47" s="58" t="s">
        <v>70</v>
      </c>
      <c r="C47" s="81">
        <v>72.25</v>
      </c>
      <c r="D47" s="76">
        <v>84099100</v>
      </c>
      <c r="E47" s="77" t="s">
        <v>150</v>
      </c>
      <c r="F47" s="77" t="s">
        <v>153</v>
      </c>
      <c r="G47" s="76">
        <v>48</v>
      </c>
      <c r="H47" s="76">
        <v>12</v>
      </c>
      <c r="I47" s="78">
        <v>0.26200000000000001</v>
      </c>
      <c r="J47" s="78">
        <f t="shared" si="25"/>
        <v>1.048</v>
      </c>
      <c r="K47" s="78">
        <v>0.12</v>
      </c>
      <c r="L47" s="78">
        <v>0.58299999999999996</v>
      </c>
      <c r="M47" s="78">
        <f t="shared" si="26"/>
        <v>0.16858333333333334</v>
      </c>
      <c r="N47" s="62">
        <f t="shared" si="15"/>
        <v>1.2165833333333333</v>
      </c>
      <c r="O47" s="63">
        <f t="shared" si="16"/>
        <v>0</v>
      </c>
      <c r="P47" s="63">
        <f t="shared" si="17"/>
        <v>0</v>
      </c>
      <c r="Q47" s="79"/>
      <c r="R47" s="79"/>
      <c r="S47" s="79"/>
      <c r="T47" s="79"/>
      <c r="U47" s="79"/>
      <c r="V47" s="76">
        <f t="shared" si="18"/>
        <v>0</v>
      </c>
      <c r="W47" s="80">
        <f t="shared" si="19"/>
        <v>630</v>
      </c>
      <c r="X47" s="80">
        <f t="shared" si="20"/>
        <v>0</v>
      </c>
      <c r="Y47" s="68"/>
      <c r="Z47" s="68"/>
      <c r="AA47" s="68">
        <f t="shared" si="21"/>
        <v>126</v>
      </c>
      <c r="AB47" s="68">
        <v>18.3</v>
      </c>
      <c r="AC47" s="68">
        <v>12.5</v>
      </c>
      <c r="AD47" s="68">
        <v>8.3000000000000007</v>
      </c>
      <c r="AE47" s="55">
        <f t="shared" si="22"/>
        <v>795.09999999999991</v>
      </c>
      <c r="AF47" s="68">
        <v>1200</v>
      </c>
      <c r="AG47" s="69">
        <v>1180</v>
      </c>
      <c r="AH47" s="160">
        <f t="shared" si="27"/>
        <v>384.90000000000009</v>
      </c>
      <c r="AI47" s="161">
        <f t="shared" si="28"/>
        <v>48.409005156584094</v>
      </c>
    </row>
    <row r="48" spans="1:35" x14ac:dyDescent="0.2">
      <c r="A48" s="74">
        <v>42</v>
      </c>
      <c r="B48" s="58" t="s">
        <v>71</v>
      </c>
      <c r="C48" s="81">
        <v>72.5</v>
      </c>
      <c r="D48" s="76">
        <v>84099100</v>
      </c>
      <c r="E48" s="77" t="s">
        <v>150</v>
      </c>
      <c r="F48" s="77" t="s">
        <v>153</v>
      </c>
      <c r="G48" s="76">
        <v>48</v>
      </c>
      <c r="H48" s="76">
        <v>12</v>
      </c>
      <c r="I48" s="78">
        <v>0.26400000000000001</v>
      </c>
      <c r="J48" s="78">
        <f t="shared" si="25"/>
        <v>1.056</v>
      </c>
      <c r="K48" s="78">
        <v>0.12</v>
      </c>
      <c r="L48" s="78">
        <v>0.58299999999999996</v>
      </c>
      <c r="M48" s="78">
        <f t="shared" si="26"/>
        <v>0.16858333333333334</v>
      </c>
      <c r="N48" s="62">
        <f t="shared" si="15"/>
        <v>1.2245833333333334</v>
      </c>
      <c r="O48" s="63">
        <f t="shared" si="16"/>
        <v>0</v>
      </c>
      <c r="P48" s="63">
        <f t="shared" si="17"/>
        <v>0</v>
      </c>
      <c r="Q48" s="82"/>
      <c r="R48" s="79"/>
      <c r="S48" s="79"/>
      <c r="T48" s="79"/>
      <c r="U48" s="79"/>
      <c r="V48" s="76">
        <f t="shared" si="18"/>
        <v>0</v>
      </c>
      <c r="W48" s="80">
        <f t="shared" si="19"/>
        <v>630</v>
      </c>
      <c r="X48" s="80">
        <f t="shared" si="20"/>
        <v>0</v>
      </c>
      <c r="Y48" s="68"/>
      <c r="Z48" s="68"/>
      <c r="AA48" s="68">
        <f t="shared" si="21"/>
        <v>126</v>
      </c>
      <c r="AB48" s="68">
        <v>18.3</v>
      </c>
      <c r="AC48" s="68">
        <v>12.5</v>
      </c>
      <c r="AD48" s="68">
        <v>8.3000000000000007</v>
      </c>
      <c r="AE48" s="55">
        <f t="shared" si="22"/>
        <v>795.09999999999991</v>
      </c>
      <c r="AF48" s="68">
        <v>1200</v>
      </c>
      <c r="AG48" s="69">
        <v>1180</v>
      </c>
      <c r="AH48" s="160">
        <f t="shared" si="27"/>
        <v>384.90000000000009</v>
      </c>
      <c r="AI48" s="161">
        <f t="shared" si="28"/>
        <v>48.409005156584094</v>
      </c>
    </row>
    <row r="49" spans="1:35" x14ac:dyDescent="0.2">
      <c r="A49" s="74">
        <v>43</v>
      </c>
      <c r="B49" s="58" t="s">
        <v>72</v>
      </c>
      <c r="C49" s="81">
        <v>73</v>
      </c>
      <c r="D49" s="76">
        <v>84099100</v>
      </c>
      <c r="E49" s="77" t="s">
        <v>150</v>
      </c>
      <c r="F49" s="77" t="s">
        <v>153</v>
      </c>
      <c r="G49" s="76">
        <v>48</v>
      </c>
      <c r="H49" s="76">
        <v>12</v>
      </c>
      <c r="I49" s="78">
        <v>0.26700000000000002</v>
      </c>
      <c r="J49" s="78">
        <f t="shared" si="25"/>
        <v>1.0680000000000001</v>
      </c>
      <c r="K49" s="78">
        <v>0.12</v>
      </c>
      <c r="L49" s="78">
        <v>0.58299999999999996</v>
      </c>
      <c r="M49" s="78">
        <f t="shared" si="26"/>
        <v>0.16858333333333334</v>
      </c>
      <c r="N49" s="62">
        <f t="shared" si="15"/>
        <v>1.2365833333333334</v>
      </c>
      <c r="O49" s="63">
        <f t="shared" si="16"/>
        <v>0</v>
      </c>
      <c r="P49" s="63">
        <f t="shared" si="17"/>
        <v>0</v>
      </c>
      <c r="Q49" s="79"/>
      <c r="R49" s="79"/>
      <c r="S49" s="79"/>
      <c r="T49" s="79"/>
      <c r="U49" s="79"/>
      <c r="V49" s="76">
        <f t="shared" si="18"/>
        <v>0</v>
      </c>
      <c r="W49" s="80">
        <f t="shared" si="19"/>
        <v>630</v>
      </c>
      <c r="X49" s="80">
        <f t="shared" si="20"/>
        <v>0</v>
      </c>
      <c r="Y49" s="68"/>
      <c r="Z49" s="68"/>
      <c r="AA49" s="68">
        <f t="shared" si="21"/>
        <v>126</v>
      </c>
      <c r="AB49" s="68">
        <v>18.3</v>
      </c>
      <c r="AC49" s="68">
        <v>12.5</v>
      </c>
      <c r="AD49" s="68">
        <v>8.3000000000000007</v>
      </c>
      <c r="AE49" s="55">
        <f t="shared" si="22"/>
        <v>795.09999999999991</v>
      </c>
      <c r="AF49" s="68">
        <v>1200</v>
      </c>
      <c r="AG49" s="69">
        <v>1180</v>
      </c>
      <c r="AH49" s="160">
        <f t="shared" si="27"/>
        <v>384.90000000000009</v>
      </c>
      <c r="AI49" s="161">
        <f t="shared" si="28"/>
        <v>48.409005156584094</v>
      </c>
    </row>
    <row r="50" spans="1:35" x14ac:dyDescent="0.2">
      <c r="A50" s="57">
        <v>44</v>
      </c>
      <c r="B50" s="58" t="s">
        <v>73</v>
      </c>
      <c r="C50" s="59">
        <v>75</v>
      </c>
      <c r="D50" s="76">
        <v>84099100</v>
      </c>
      <c r="E50" s="77" t="s">
        <v>150</v>
      </c>
      <c r="F50" s="77" t="s">
        <v>153</v>
      </c>
      <c r="G50" s="76">
        <v>48</v>
      </c>
      <c r="H50" s="76">
        <v>12</v>
      </c>
      <c r="I50" s="78">
        <v>0.26500000000000001</v>
      </c>
      <c r="J50" s="78">
        <f t="shared" si="25"/>
        <v>1.06</v>
      </c>
      <c r="K50" s="78">
        <v>0.12</v>
      </c>
      <c r="L50" s="78">
        <v>0.58299999999999996</v>
      </c>
      <c r="M50" s="78">
        <f t="shared" si="26"/>
        <v>0.16858333333333334</v>
      </c>
      <c r="N50" s="62">
        <f t="shared" si="15"/>
        <v>1.2285833333333334</v>
      </c>
      <c r="O50" s="63">
        <f t="shared" si="16"/>
        <v>0</v>
      </c>
      <c r="P50" s="63">
        <f t="shared" si="17"/>
        <v>0</v>
      </c>
      <c r="Q50" s="65"/>
      <c r="R50" s="65"/>
      <c r="S50" s="65"/>
      <c r="T50" s="65"/>
      <c r="U50" s="65"/>
      <c r="V50" s="66">
        <f t="shared" si="18"/>
        <v>0</v>
      </c>
      <c r="W50" s="67">
        <f t="shared" si="19"/>
        <v>630</v>
      </c>
      <c r="X50" s="67">
        <f t="shared" si="20"/>
        <v>0</v>
      </c>
      <c r="Y50" s="68"/>
      <c r="Z50" s="68"/>
      <c r="AA50" s="68">
        <f t="shared" si="21"/>
        <v>126</v>
      </c>
      <c r="AB50" s="68">
        <v>18.3</v>
      </c>
      <c r="AC50" s="68">
        <v>12.5</v>
      </c>
      <c r="AD50" s="68">
        <v>8.3000000000000007</v>
      </c>
      <c r="AE50" s="55">
        <f t="shared" si="22"/>
        <v>795.09999999999991</v>
      </c>
      <c r="AF50" s="68">
        <v>1200</v>
      </c>
      <c r="AG50" s="69">
        <v>1180</v>
      </c>
      <c r="AH50" s="160">
        <f t="shared" si="27"/>
        <v>384.90000000000009</v>
      </c>
      <c r="AI50" s="161">
        <f t="shared" si="28"/>
        <v>48.409005156584094</v>
      </c>
    </row>
    <row r="51" spans="1:35" x14ac:dyDescent="0.2">
      <c r="A51" s="57">
        <v>45</v>
      </c>
      <c r="B51" s="58" t="s">
        <v>74</v>
      </c>
      <c r="C51" s="59" t="s">
        <v>75</v>
      </c>
      <c r="D51" s="76">
        <v>84099100</v>
      </c>
      <c r="E51" s="77" t="s">
        <v>150</v>
      </c>
      <c r="F51" s="77" t="s">
        <v>153</v>
      </c>
      <c r="G51" s="76">
        <v>48</v>
      </c>
      <c r="H51" s="76">
        <v>12</v>
      </c>
      <c r="I51" s="78">
        <v>0.26700000000000002</v>
      </c>
      <c r="J51" s="78">
        <f t="shared" si="25"/>
        <v>1.0680000000000001</v>
      </c>
      <c r="K51" s="78">
        <v>0.12</v>
      </c>
      <c r="L51" s="78">
        <v>0.58299999999999996</v>
      </c>
      <c r="M51" s="78">
        <f t="shared" si="26"/>
        <v>0.16858333333333334</v>
      </c>
      <c r="N51" s="62">
        <f t="shared" si="15"/>
        <v>1.2365833333333334</v>
      </c>
      <c r="O51" s="63">
        <f t="shared" si="16"/>
        <v>0</v>
      </c>
      <c r="P51" s="63">
        <f t="shared" si="17"/>
        <v>0</v>
      </c>
      <c r="Q51" s="65"/>
      <c r="R51" s="65"/>
      <c r="S51" s="65"/>
      <c r="T51" s="65"/>
      <c r="U51" s="65"/>
      <c r="V51" s="66">
        <f t="shared" si="18"/>
        <v>0</v>
      </c>
      <c r="W51" s="67">
        <f t="shared" si="19"/>
        <v>630</v>
      </c>
      <c r="X51" s="67">
        <f t="shared" si="20"/>
        <v>0</v>
      </c>
      <c r="Y51" s="68"/>
      <c r="Z51" s="68"/>
      <c r="AA51" s="68">
        <f t="shared" si="21"/>
        <v>126</v>
      </c>
      <c r="AB51" s="68">
        <v>18.3</v>
      </c>
      <c r="AC51" s="68">
        <v>12.5</v>
      </c>
      <c r="AD51" s="68">
        <v>8.3000000000000007</v>
      </c>
      <c r="AE51" s="55">
        <f t="shared" si="22"/>
        <v>795.09999999999991</v>
      </c>
      <c r="AF51" s="68">
        <v>1200</v>
      </c>
      <c r="AG51" s="69">
        <v>1180</v>
      </c>
      <c r="AH51" s="160">
        <f t="shared" si="27"/>
        <v>384.90000000000009</v>
      </c>
      <c r="AI51" s="161">
        <f t="shared" si="28"/>
        <v>48.409005156584094</v>
      </c>
    </row>
    <row r="52" spans="1:35" x14ac:dyDescent="0.2">
      <c r="A52" s="57">
        <v>46</v>
      </c>
      <c r="B52" s="58" t="s">
        <v>76</v>
      </c>
      <c r="C52" s="59">
        <v>75.5</v>
      </c>
      <c r="D52" s="76">
        <v>84099100</v>
      </c>
      <c r="E52" s="77" t="s">
        <v>150</v>
      </c>
      <c r="F52" s="77" t="s">
        <v>153</v>
      </c>
      <c r="G52" s="76">
        <v>48</v>
      </c>
      <c r="H52" s="76">
        <v>12</v>
      </c>
      <c r="I52" s="78">
        <v>0.26900000000000002</v>
      </c>
      <c r="J52" s="78">
        <f t="shared" si="25"/>
        <v>1.0760000000000001</v>
      </c>
      <c r="K52" s="78">
        <v>0.12</v>
      </c>
      <c r="L52" s="78">
        <v>0.58299999999999996</v>
      </c>
      <c r="M52" s="78">
        <f t="shared" si="26"/>
        <v>0.16858333333333334</v>
      </c>
      <c r="N52" s="62">
        <f t="shared" si="15"/>
        <v>1.2445833333333334</v>
      </c>
      <c r="O52" s="63">
        <f t="shared" si="16"/>
        <v>0</v>
      </c>
      <c r="P52" s="63">
        <f t="shared" si="17"/>
        <v>0</v>
      </c>
      <c r="Q52" s="65"/>
      <c r="R52" s="65"/>
      <c r="S52" s="65"/>
      <c r="T52" s="65"/>
      <c r="U52" s="65"/>
      <c r="V52" s="66">
        <f t="shared" si="18"/>
        <v>0</v>
      </c>
      <c r="W52" s="67">
        <f t="shared" si="19"/>
        <v>630</v>
      </c>
      <c r="X52" s="67">
        <f t="shared" si="20"/>
        <v>0</v>
      </c>
      <c r="Y52" s="68"/>
      <c r="Z52" s="68"/>
      <c r="AA52" s="68">
        <f t="shared" si="21"/>
        <v>126</v>
      </c>
      <c r="AB52" s="68">
        <v>18.3</v>
      </c>
      <c r="AC52" s="68">
        <v>12.5</v>
      </c>
      <c r="AD52" s="68">
        <v>8.3000000000000007</v>
      </c>
      <c r="AE52" s="55">
        <f t="shared" si="22"/>
        <v>795.09999999999991</v>
      </c>
      <c r="AF52" s="68">
        <v>1200</v>
      </c>
      <c r="AG52" s="69">
        <v>1180</v>
      </c>
      <c r="AH52" s="160">
        <f t="shared" si="27"/>
        <v>384.90000000000009</v>
      </c>
      <c r="AI52" s="161">
        <f t="shared" si="28"/>
        <v>48.409005156584094</v>
      </c>
    </row>
    <row r="53" spans="1:35" x14ac:dyDescent="0.2">
      <c r="A53" s="57">
        <v>47</v>
      </c>
      <c r="B53" s="58" t="s">
        <v>77</v>
      </c>
      <c r="C53" s="59">
        <v>75</v>
      </c>
      <c r="D53" s="76">
        <v>84099100</v>
      </c>
      <c r="E53" s="77" t="s">
        <v>150</v>
      </c>
      <c r="F53" s="77" t="s">
        <v>153</v>
      </c>
      <c r="G53" s="76">
        <v>48</v>
      </c>
      <c r="H53" s="76">
        <v>12</v>
      </c>
      <c r="I53" s="78">
        <v>0.26500000000000001</v>
      </c>
      <c r="J53" s="78">
        <f t="shared" si="25"/>
        <v>1.06</v>
      </c>
      <c r="K53" s="78">
        <v>0.12</v>
      </c>
      <c r="L53" s="78">
        <v>0.58299999999999996</v>
      </c>
      <c r="M53" s="78">
        <f t="shared" si="26"/>
        <v>0.16858333333333334</v>
      </c>
      <c r="N53" s="62">
        <f t="shared" si="15"/>
        <v>1.2285833333333334</v>
      </c>
      <c r="O53" s="63">
        <f t="shared" si="16"/>
        <v>0</v>
      </c>
      <c r="P53" s="63">
        <f t="shared" si="17"/>
        <v>0</v>
      </c>
      <c r="Q53" s="65"/>
      <c r="R53" s="65"/>
      <c r="S53" s="65"/>
      <c r="T53" s="65"/>
      <c r="U53" s="65"/>
      <c r="V53" s="66">
        <f t="shared" si="18"/>
        <v>0</v>
      </c>
      <c r="W53" s="67">
        <f t="shared" si="19"/>
        <v>630</v>
      </c>
      <c r="X53" s="67">
        <f t="shared" si="20"/>
        <v>0</v>
      </c>
      <c r="Y53" s="68"/>
      <c r="Z53" s="68"/>
      <c r="AA53" s="68">
        <f t="shared" si="21"/>
        <v>126</v>
      </c>
      <c r="AB53" s="68">
        <v>18.3</v>
      </c>
      <c r="AC53" s="68">
        <v>12.5</v>
      </c>
      <c r="AD53" s="68">
        <v>8.3000000000000007</v>
      </c>
      <c r="AE53" s="55">
        <f t="shared" si="22"/>
        <v>795.09999999999991</v>
      </c>
      <c r="AF53" s="68">
        <v>1200</v>
      </c>
      <c r="AG53" s="69">
        <v>1180</v>
      </c>
      <c r="AH53" s="160">
        <f t="shared" si="27"/>
        <v>384.90000000000009</v>
      </c>
      <c r="AI53" s="161">
        <f t="shared" si="28"/>
        <v>48.409005156584094</v>
      </c>
    </row>
    <row r="54" spans="1:35" x14ac:dyDescent="0.2">
      <c r="A54" s="57">
        <v>48</v>
      </c>
      <c r="B54" s="58" t="s">
        <v>78</v>
      </c>
      <c r="C54" s="59" t="s">
        <v>75</v>
      </c>
      <c r="D54" s="76">
        <v>84099100</v>
      </c>
      <c r="E54" s="77" t="s">
        <v>150</v>
      </c>
      <c r="F54" s="77" t="s">
        <v>153</v>
      </c>
      <c r="G54" s="76">
        <v>48</v>
      </c>
      <c r="H54" s="76">
        <v>12</v>
      </c>
      <c r="I54" s="78">
        <v>0.26700000000000002</v>
      </c>
      <c r="J54" s="78">
        <f t="shared" si="25"/>
        <v>1.0680000000000001</v>
      </c>
      <c r="K54" s="78">
        <v>0.12</v>
      </c>
      <c r="L54" s="78">
        <v>0.58299999999999996</v>
      </c>
      <c r="M54" s="78">
        <f t="shared" si="26"/>
        <v>0.16858333333333334</v>
      </c>
      <c r="N54" s="62">
        <f t="shared" si="15"/>
        <v>1.2365833333333334</v>
      </c>
      <c r="O54" s="63">
        <f t="shared" si="16"/>
        <v>0</v>
      </c>
      <c r="P54" s="63">
        <f t="shared" si="17"/>
        <v>0</v>
      </c>
      <c r="Q54" s="65"/>
      <c r="R54" s="65"/>
      <c r="S54" s="65"/>
      <c r="T54" s="65"/>
      <c r="U54" s="65"/>
      <c r="V54" s="66">
        <f t="shared" si="18"/>
        <v>0</v>
      </c>
      <c r="W54" s="67">
        <f t="shared" si="19"/>
        <v>630</v>
      </c>
      <c r="X54" s="67">
        <f t="shared" si="20"/>
        <v>0</v>
      </c>
      <c r="Y54" s="68"/>
      <c r="Z54" s="68"/>
      <c r="AA54" s="68">
        <f t="shared" si="21"/>
        <v>126</v>
      </c>
      <c r="AB54" s="68">
        <v>18.3</v>
      </c>
      <c r="AC54" s="68">
        <v>12.5</v>
      </c>
      <c r="AD54" s="68">
        <v>8.3000000000000007</v>
      </c>
      <c r="AE54" s="55">
        <f t="shared" si="22"/>
        <v>795.09999999999991</v>
      </c>
      <c r="AF54" s="68">
        <v>1200</v>
      </c>
      <c r="AG54" s="69">
        <v>1180</v>
      </c>
      <c r="AH54" s="160">
        <f t="shared" si="27"/>
        <v>384.90000000000009</v>
      </c>
      <c r="AI54" s="161">
        <f t="shared" si="28"/>
        <v>48.409005156584094</v>
      </c>
    </row>
    <row r="55" spans="1:35" x14ac:dyDescent="0.2">
      <c r="A55" s="57">
        <v>49</v>
      </c>
      <c r="B55" s="58" t="s">
        <v>79</v>
      </c>
      <c r="C55" s="59">
        <v>75.5</v>
      </c>
      <c r="D55" s="76">
        <v>84099100</v>
      </c>
      <c r="E55" s="77" t="s">
        <v>150</v>
      </c>
      <c r="F55" s="77" t="s">
        <v>153</v>
      </c>
      <c r="G55" s="76">
        <v>48</v>
      </c>
      <c r="H55" s="76">
        <v>12</v>
      </c>
      <c r="I55" s="78">
        <v>0.26900000000000002</v>
      </c>
      <c r="J55" s="78">
        <f t="shared" si="25"/>
        <v>1.0760000000000001</v>
      </c>
      <c r="K55" s="78">
        <v>0.12</v>
      </c>
      <c r="L55" s="78">
        <v>0.58299999999999996</v>
      </c>
      <c r="M55" s="78">
        <f t="shared" si="26"/>
        <v>0.16858333333333334</v>
      </c>
      <c r="N55" s="62">
        <f t="shared" si="15"/>
        <v>1.2445833333333334</v>
      </c>
      <c r="O55" s="63">
        <f t="shared" si="16"/>
        <v>0</v>
      </c>
      <c r="P55" s="63">
        <f t="shared" si="17"/>
        <v>0</v>
      </c>
      <c r="Q55" s="65"/>
      <c r="R55" s="65"/>
      <c r="S55" s="65"/>
      <c r="T55" s="65"/>
      <c r="U55" s="65"/>
      <c r="V55" s="66">
        <f t="shared" si="18"/>
        <v>0</v>
      </c>
      <c r="W55" s="67">
        <f t="shared" si="19"/>
        <v>630</v>
      </c>
      <c r="X55" s="67">
        <f t="shared" si="20"/>
        <v>0</v>
      </c>
      <c r="Y55" s="68"/>
      <c r="Z55" s="68"/>
      <c r="AA55" s="68">
        <f t="shared" si="21"/>
        <v>126</v>
      </c>
      <c r="AB55" s="68">
        <v>18.3</v>
      </c>
      <c r="AC55" s="68">
        <v>12.5</v>
      </c>
      <c r="AD55" s="68">
        <v>8.3000000000000007</v>
      </c>
      <c r="AE55" s="55">
        <f t="shared" si="22"/>
        <v>795.09999999999991</v>
      </c>
      <c r="AF55" s="68">
        <v>1200</v>
      </c>
      <c r="AG55" s="69">
        <v>1180</v>
      </c>
      <c r="AH55" s="160">
        <f t="shared" si="27"/>
        <v>384.90000000000009</v>
      </c>
      <c r="AI55" s="161">
        <f t="shared" si="28"/>
        <v>48.409005156584094</v>
      </c>
    </row>
    <row r="56" spans="1:35" x14ac:dyDescent="0.2">
      <c r="A56" s="57">
        <v>50</v>
      </c>
      <c r="B56" s="58" t="s">
        <v>80</v>
      </c>
      <c r="C56" s="59">
        <v>75</v>
      </c>
      <c r="D56" s="76">
        <v>84099100</v>
      </c>
      <c r="E56" s="77" t="s">
        <v>150</v>
      </c>
      <c r="F56" s="77" t="s">
        <v>153</v>
      </c>
      <c r="G56" s="76">
        <v>48</v>
      </c>
      <c r="H56" s="76">
        <v>12</v>
      </c>
      <c r="I56" s="78">
        <v>0.26300000000000001</v>
      </c>
      <c r="J56" s="78">
        <f t="shared" si="25"/>
        <v>1.052</v>
      </c>
      <c r="K56" s="78">
        <v>0.12</v>
      </c>
      <c r="L56" s="78">
        <v>0.58299999999999996</v>
      </c>
      <c r="M56" s="78">
        <f t="shared" si="26"/>
        <v>0.16858333333333334</v>
      </c>
      <c r="N56" s="62">
        <f t="shared" si="15"/>
        <v>1.2205833333333334</v>
      </c>
      <c r="O56" s="63">
        <f t="shared" si="16"/>
        <v>0</v>
      </c>
      <c r="P56" s="63">
        <f t="shared" si="17"/>
        <v>0</v>
      </c>
      <c r="Q56" s="65"/>
      <c r="R56" s="65"/>
      <c r="S56" s="65"/>
      <c r="T56" s="65"/>
      <c r="U56" s="65"/>
      <c r="V56" s="66">
        <f t="shared" si="18"/>
        <v>0</v>
      </c>
      <c r="W56" s="67">
        <f t="shared" si="19"/>
        <v>630</v>
      </c>
      <c r="X56" s="67">
        <f t="shared" si="20"/>
        <v>0</v>
      </c>
      <c r="Y56" s="68"/>
      <c r="Z56" s="68"/>
      <c r="AA56" s="68">
        <f t="shared" si="21"/>
        <v>126</v>
      </c>
      <c r="AB56" s="68">
        <v>18.3</v>
      </c>
      <c r="AC56" s="68">
        <v>12.5</v>
      </c>
      <c r="AD56" s="68">
        <v>8.3000000000000007</v>
      </c>
      <c r="AE56" s="55">
        <f t="shared" si="22"/>
        <v>795.09999999999991</v>
      </c>
      <c r="AF56" s="68">
        <v>1200</v>
      </c>
      <c r="AG56" s="69">
        <v>1180</v>
      </c>
      <c r="AH56" s="160">
        <f t="shared" si="27"/>
        <v>384.90000000000009</v>
      </c>
      <c r="AI56" s="161">
        <f t="shared" si="28"/>
        <v>48.409005156584094</v>
      </c>
    </row>
    <row r="57" spans="1:35" x14ac:dyDescent="0.2">
      <c r="A57" s="57">
        <v>51</v>
      </c>
      <c r="B57" s="58" t="s">
        <v>81</v>
      </c>
      <c r="C57" s="59" t="s">
        <v>75</v>
      </c>
      <c r="D57" s="76">
        <v>84099100</v>
      </c>
      <c r="E57" s="77" t="s">
        <v>150</v>
      </c>
      <c r="F57" s="77" t="s">
        <v>153</v>
      </c>
      <c r="G57" s="76">
        <v>48</v>
      </c>
      <c r="H57" s="76">
        <v>12</v>
      </c>
      <c r="I57" s="78">
        <v>0.26500000000000001</v>
      </c>
      <c r="J57" s="78">
        <f t="shared" si="25"/>
        <v>1.06</v>
      </c>
      <c r="K57" s="78">
        <v>0.12</v>
      </c>
      <c r="L57" s="78">
        <v>0.58299999999999996</v>
      </c>
      <c r="M57" s="78">
        <f t="shared" si="26"/>
        <v>0.16858333333333334</v>
      </c>
      <c r="N57" s="62">
        <f t="shared" si="15"/>
        <v>1.2285833333333334</v>
      </c>
      <c r="O57" s="63">
        <f t="shared" si="16"/>
        <v>0</v>
      </c>
      <c r="P57" s="63">
        <f t="shared" si="17"/>
        <v>0</v>
      </c>
      <c r="Q57" s="65"/>
      <c r="R57" s="65"/>
      <c r="S57" s="65"/>
      <c r="T57" s="65"/>
      <c r="U57" s="65"/>
      <c r="V57" s="66">
        <f t="shared" si="18"/>
        <v>0</v>
      </c>
      <c r="W57" s="67">
        <f t="shared" si="19"/>
        <v>630</v>
      </c>
      <c r="X57" s="67">
        <f t="shared" si="20"/>
        <v>0</v>
      </c>
      <c r="Y57" s="68"/>
      <c r="Z57" s="68"/>
      <c r="AA57" s="68">
        <f t="shared" si="21"/>
        <v>126</v>
      </c>
      <c r="AB57" s="68">
        <v>18.3</v>
      </c>
      <c r="AC57" s="68">
        <v>12.5</v>
      </c>
      <c r="AD57" s="68">
        <v>8.3000000000000007</v>
      </c>
      <c r="AE57" s="55">
        <f t="shared" si="22"/>
        <v>795.09999999999991</v>
      </c>
      <c r="AF57" s="68">
        <v>1200</v>
      </c>
      <c r="AG57" s="69">
        <v>1180</v>
      </c>
      <c r="AH57" s="160">
        <f t="shared" si="27"/>
        <v>384.90000000000009</v>
      </c>
      <c r="AI57" s="161">
        <f t="shared" si="28"/>
        <v>48.409005156584094</v>
      </c>
    </row>
    <row r="58" spans="1:35" x14ac:dyDescent="0.2">
      <c r="A58" s="57">
        <v>52</v>
      </c>
      <c r="B58" s="58" t="s">
        <v>82</v>
      </c>
      <c r="C58" s="59">
        <v>75.5</v>
      </c>
      <c r="D58" s="76">
        <v>84099100</v>
      </c>
      <c r="E58" s="77" t="s">
        <v>150</v>
      </c>
      <c r="F58" s="77" t="s">
        <v>153</v>
      </c>
      <c r="G58" s="76">
        <v>48</v>
      </c>
      <c r="H58" s="76">
        <v>12</v>
      </c>
      <c r="I58" s="78">
        <v>0.26700000000000002</v>
      </c>
      <c r="J58" s="78">
        <f t="shared" si="25"/>
        <v>1.0680000000000001</v>
      </c>
      <c r="K58" s="78">
        <v>0.12</v>
      </c>
      <c r="L58" s="78">
        <v>0.58299999999999996</v>
      </c>
      <c r="M58" s="78">
        <f t="shared" si="26"/>
        <v>0.16858333333333334</v>
      </c>
      <c r="N58" s="62">
        <f t="shared" si="15"/>
        <v>1.2365833333333334</v>
      </c>
      <c r="O58" s="63">
        <f t="shared" si="16"/>
        <v>0</v>
      </c>
      <c r="P58" s="63">
        <f t="shared" si="17"/>
        <v>0</v>
      </c>
      <c r="Q58" s="65"/>
      <c r="R58" s="65"/>
      <c r="S58" s="65"/>
      <c r="T58" s="65"/>
      <c r="U58" s="65"/>
      <c r="V58" s="66">
        <f t="shared" si="18"/>
        <v>0</v>
      </c>
      <c r="W58" s="67">
        <f t="shared" si="19"/>
        <v>630</v>
      </c>
      <c r="X58" s="67">
        <f t="shared" si="20"/>
        <v>0</v>
      </c>
      <c r="Y58" s="68"/>
      <c r="Z58" s="68"/>
      <c r="AA58" s="68">
        <f t="shared" si="21"/>
        <v>126</v>
      </c>
      <c r="AB58" s="68">
        <v>18.3</v>
      </c>
      <c r="AC58" s="68">
        <v>12.5</v>
      </c>
      <c r="AD58" s="68">
        <v>8.3000000000000007</v>
      </c>
      <c r="AE58" s="55">
        <f t="shared" si="22"/>
        <v>795.09999999999991</v>
      </c>
      <c r="AF58" s="68">
        <v>1200</v>
      </c>
      <c r="AG58" s="69">
        <v>1180</v>
      </c>
      <c r="AH58" s="160">
        <f t="shared" si="27"/>
        <v>384.90000000000009</v>
      </c>
      <c r="AI58" s="161">
        <f t="shared" si="28"/>
        <v>48.409005156584094</v>
      </c>
    </row>
    <row r="59" spans="1:35" x14ac:dyDescent="0.2">
      <c r="A59" s="57">
        <v>53</v>
      </c>
      <c r="B59" s="58" t="s">
        <v>83</v>
      </c>
      <c r="C59" s="59">
        <v>77.5</v>
      </c>
      <c r="D59" s="76">
        <v>84099100</v>
      </c>
      <c r="E59" s="77" t="s">
        <v>150</v>
      </c>
      <c r="F59" s="77" t="s">
        <v>153</v>
      </c>
      <c r="G59" s="76">
        <v>48</v>
      </c>
      <c r="H59" s="76">
        <v>12</v>
      </c>
      <c r="I59" s="78">
        <v>0.3</v>
      </c>
      <c r="J59" s="78">
        <f t="shared" si="25"/>
        <v>1.2</v>
      </c>
      <c r="K59" s="78">
        <v>0.12</v>
      </c>
      <c r="L59" s="78">
        <v>0.58299999999999996</v>
      </c>
      <c r="M59" s="78">
        <f t="shared" si="26"/>
        <v>0.16858333333333334</v>
      </c>
      <c r="N59" s="62">
        <f t="shared" si="15"/>
        <v>1.3685833333333333</v>
      </c>
      <c r="O59" s="63">
        <f t="shared" si="16"/>
        <v>0</v>
      </c>
      <c r="P59" s="63">
        <f t="shared" si="17"/>
        <v>0</v>
      </c>
      <c r="Q59" s="65"/>
      <c r="R59" s="65"/>
      <c r="S59" s="65"/>
      <c r="T59" s="65"/>
      <c r="U59" s="65"/>
      <c r="V59" s="66">
        <f t="shared" si="18"/>
        <v>0</v>
      </c>
      <c r="W59" s="67">
        <f t="shared" si="19"/>
        <v>630</v>
      </c>
      <c r="X59" s="67">
        <f t="shared" si="20"/>
        <v>0</v>
      </c>
      <c r="Y59" s="68"/>
      <c r="Z59" s="68"/>
      <c r="AA59" s="68">
        <f t="shared" si="21"/>
        <v>126</v>
      </c>
      <c r="AB59" s="68">
        <v>18.3</v>
      </c>
      <c r="AC59" s="68">
        <v>12.5</v>
      </c>
      <c r="AD59" s="68">
        <v>8.3000000000000007</v>
      </c>
      <c r="AE59" s="55">
        <f t="shared" si="22"/>
        <v>795.09999999999991</v>
      </c>
      <c r="AF59" s="68">
        <v>1200</v>
      </c>
      <c r="AG59" s="69">
        <v>1180</v>
      </c>
      <c r="AH59" s="160">
        <f t="shared" si="27"/>
        <v>384.90000000000009</v>
      </c>
      <c r="AI59" s="161">
        <f t="shared" si="28"/>
        <v>48.409005156584094</v>
      </c>
    </row>
    <row r="60" spans="1:35" x14ac:dyDescent="0.2">
      <c r="A60" s="57">
        <v>54</v>
      </c>
      <c r="B60" s="58" t="s">
        <v>84</v>
      </c>
      <c r="C60" s="59" t="s">
        <v>85</v>
      </c>
      <c r="D60" s="76">
        <v>84099100</v>
      </c>
      <c r="E60" s="77" t="s">
        <v>150</v>
      </c>
      <c r="F60" s="77" t="s">
        <v>153</v>
      </c>
      <c r="G60" s="76">
        <v>48</v>
      </c>
      <c r="H60" s="76">
        <v>12</v>
      </c>
      <c r="I60" s="78">
        <v>0.30199999999999999</v>
      </c>
      <c r="J60" s="78">
        <f t="shared" si="25"/>
        <v>1.208</v>
      </c>
      <c r="K60" s="78">
        <v>0.12</v>
      </c>
      <c r="L60" s="78">
        <v>0.58299999999999996</v>
      </c>
      <c r="M60" s="78">
        <f t="shared" si="26"/>
        <v>0.16858333333333334</v>
      </c>
      <c r="N60" s="62">
        <f t="shared" si="15"/>
        <v>1.3765833333333333</v>
      </c>
      <c r="O60" s="63">
        <f t="shared" si="16"/>
        <v>0</v>
      </c>
      <c r="P60" s="63">
        <f t="shared" si="17"/>
        <v>0</v>
      </c>
      <c r="Q60" s="65"/>
      <c r="R60" s="65"/>
      <c r="S60" s="65"/>
      <c r="T60" s="65"/>
      <c r="U60" s="65"/>
      <c r="V60" s="66">
        <f t="shared" si="18"/>
        <v>0</v>
      </c>
      <c r="W60" s="67">
        <f t="shared" si="19"/>
        <v>630</v>
      </c>
      <c r="X60" s="67">
        <f t="shared" si="20"/>
        <v>0</v>
      </c>
      <c r="Y60" s="68"/>
      <c r="Z60" s="68"/>
      <c r="AA60" s="68">
        <f t="shared" si="21"/>
        <v>126</v>
      </c>
      <c r="AB60" s="68">
        <v>18.3</v>
      </c>
      <c r="AC60" s="68">
        <v>12.5</v>
      </c>
      <c r="AD60" s="68">
        <v>8.3000000000000007</v>
      </c>
      <c r="AE60" s="55">
        <f t="shared" si="22"/>
        <v>795.09999999999991</v>
      </c>
      <c r="AF60" s="68">
        <v>1200</v>
      </c>
      <c r="AG60" s="69">
        <v>1180</v>
      </c>
      <c r="AH60" s="160">
        <f t="shared" si="27"/>
        <v>384.90000000000009</v>
      </c>
      <c r="AI60" s="161">
        <f t="shared" si="28"/>
        <v>48.409005156584094</v>
      </c>
    </row>
    <row r="61" spans="1:35" x14ac:dyDescent="0.2">
      <c r="A61" s="57">
        <v>55</v>
      </c>
      <c r="B61" s="58" t="s">
        <v>86</v>
      </c>
      <c r="C61" s="59">
        <v>78</v>
      </c>
      <c r="D61" s="76">
        <v>84099100</v>
      </c>
      <c r="E61" s="77" t="s">
        <v>150</v>
      </c>
      <c r="F61" s="77" t="s">
        <v>153</v>
      </c>
      <c r="G61" s="76">
        <v>48</v>
      </c>
      <c r="H61" s="76">
        <v>12</v>
      </c>
      <c r="I61" s="78">
        <v>0.30399999999999999</v>
      </c>
      <c r="J61" s="78">
        <f t="shared" si="25"/>
        <v>1.216</v>
      </c>
      <c r="K61" s="78">
        <v>0.12</v>
      </c>
      <c r="L61" s="78">
        <v>0.58299999999999996</v>
      </c>
      <c r="M61" s="78">
        <f t="shared" si="26"/>
        <v>0.16858333333333334</v>
      </c>
      <c r="N61" s="62">
        <f t="shared" si="15"/>
        <v>1.3845833333333333</v>
      </c>
      <c r="O61" s="63">
        <f t="shared" si="16"/>
        <v>0</v>
      </c>
      <c r="P61" s="63">
        <f t="shared" si="17"/>
        <v>0</v>
      </c>
      <c r="Q61" s="65"/>
      <c r="R61" s="65"/>
      <c r="S61" s="65"/>
      <c r="T61" s="65"/>
      <c r="U61" s="65"/>
      <c r="V61" s="66">
        <f t="shared" si="18"/>
        <v>0</v>
      </c>
      <c r="W61" s="67">
        <f t="shared" si="19"/>
        <v>630</v>
      </c>
      <c r="X61" s="67">
        <f t="shared" si="20"/>
        <v>0</v>
      </c>
      <c r="Y61" s="68"/>
      <c r="Z61" s="68"/>
      <c r="AA61" s="68">
        <f t="shared" si="21"/>
        <v>126</v>
      </c>
      <c r="AB61" s="68">
        <v>18.3</v>
      </c>
      <c r="AC61" s="68">
        <v>12.5</v>
      </c>
      <c r="AD61" s="68">
        <v>8.3000000000000007</v>
      </c>
      <c r="AE61" s="55">
        <f t="shared" si="22"/>
        <v>795.09999999999991</v>
      </c>
      <c r="AF61" s="68">
        <v>1200</v>
      </c>
      <c r="AG61" s="69">
        <v>1180</v>
      </c>
      <c r="AH61" s="160">
        <f t="shared" si="27"/>
        <v>384.90000000000009</v>
      </c>
      <c r="AI61" s="161">
        <f t="shared" si="28"/>
        <v>48.409005156584094</v>
      </c>
    </row>
    <row r="62" spans="1:35" s="92" customFormat="1" ht="12.75" thickBot="1" x14ac:dyDescent="0.25">
      <c r="A62" s="83"/>
      <c r="B62" s="84"/>
      <c r="C62" s="85"/>
      <c r="D62" s="86"/>
      <c r="E62" s="87"/>
      <c r="F62" s="87"/>
      <c r="G62" s="86"/>
      <c r="H62" s="86"/>
      <c r="I62" s="85"/>
      <c r="J62" s="85"/>
      <c r="K62" s="85"/>
      <c r="L62" s="85"/>
      <c r="M62" s="85"/>
      <c r="N62" s="85"/>
      <c r="O62" s="71">
        <f>SUM(O42:O61)</f>
        <v>0</v>
      </c>
      <c r="P62" s="71">
        <f>SUM(P42:P61)</f>
        <v>0</v>
      </c>
      <c r="Q62" s="88"/>
      <c r="R62" s="88"/>
      <c r="S62" s="88"/>
      <c r="T62" s="88"/>
      <c r="U62" s="88"/>
      <c r="V62" s="15">
        <f>SUM(V42:V61)</f>
        <v>0</v>
      </c>
      <c r="W62" s="15"/>
      <c r="X62" s="15">
        <f>SUM(X42:X61)</f>
        <v>0</v>
      </c>
      <c r="Y62" s="89"/>
      <c r="Z62" s="89"/>
      <c r="AA62" s="89"/>
      <c r="AB62" s="89"/>
      <c r="AC62" s="89"/>
      <c r="AD62" s="89"/>
      <c r="AE62" s="90"/>
      <c r="AF62" s="89"/>
      <c r="AG62" s="91"/>
      <c r="AH62" s="163"/>
      <c r="AI62" s="163"/>
    </row>
    <row r="63" spans="1:35" s="5" customFormat="1" ht="30" customHeight="1" x14ac:dyDescent="0.25">
      <c r="A63" s="72" t="s">
        <v>0</v>
      </c>
      <c r="B63" s="19" t="s">
        <v>87</v>
      </c>
      <c r="C63" s="73" t="s">
        <v>2</v>
      </c>
      <c r="D63" s="18">
        <v>84099100</v>
      </c>
      <c r="E63" s="19" t="s">
        <v>149</v>
      </c>
      <c r="F63" s="19" t="s">
        <v>152</v>
      </c>
      <c r="G63" s="18" t="s">
        <v>157</v>
      </c>
      <c r="H63" s="18" t="s">
        <v>156</v>
      </c>
      <c r="I63" s="19" t="s">
        <v>142</v>
      </c>
      <c r="J63" s="19" t="s">
        <v>143</v>
      </c>
      <c r="K63" s="19" t="s">
        <v>144</v>
      </c>
      <c r="L63" s="19" t="s">
        <v>145</v>
      </c>
      <c r="M63" s="19" t="s">
        <v>146</v>
      </c>
      <c r="N63" s="19"/>
      <c r="O63" s="19" t="s">
        <v>147</v>
      </c>
      <c r="P63" s="19" t="s">
        <v>148</v>
      </c>
      <c r="Q63" s="19" t="s">
        <v>3</v>
      </c>
      <c r="R63" s="19" t="s">
        <v>4</v>
      </c>
      <c r="S63" s="19" t="s">
        <v>5</v>
      </c>
      <c r="T63" s="19" t="s">
        <v>6</v>
      </c>
      <c r="U63" s="19" t="s">
        <v>7</v>
      </c>
      <c r="V63" s="18" t="s">
        <v>8</v>
      </c>
      <c r="W63" s="19" t="s">
        <v>9</v>
      </c>
      <c r="X63" s="19" t="s">
        <v>10</v>
      </c>
      <c r="Y63" s="20"/>
      <c r="Z63" s="20"/>
      <c r="AA63" s="20"/>
      <c r="AB63" s="20"/>
      <c r="AC63" s="20"/>
      <c r="AD63" s="20"/>
      <c r="AE63" s="31"/>
      <c r="AF63" s="20"/>
      <c r="AG63" s="21"/>
      <c r="AH63" s="162"/>
      <c r="AI63" s="162"/>
    </row>
    <row r="64" spans="1:35" x14ac:dyDescent="0.2">
      <c r="A64" s="57">
        <v>56</v>
      </c>
      <c r="B64" s="58" t="s">
        <v>88</v>
      </c>
      <c r="C64" s="59">
        <v>76.5</v>
      </c>
      <c r="D64" s="76">
        <v>84099100</v>
      </c>
      <c r="E64" s="77" t="s">
        <v>150</v>
      </c>
      <c r="F64" s="77" t="s">
        <v>153</v>
      </c>
      <c r="G64" s="76">
        <v>96</v>
      </c>
      <c r="H64" s="76">
        <v>24</v>
      </c>
      <c r="I64" s="78">
        <v>0.21099999999999999</v>
      </c>
      <c r="J64" s="78">
        <f t="shared" ref="J64:J66" si="29">I64*4</f>
        <v>0.84399999999999997</v>
      </c>
      <c r="K64" s="78">
        <v>8.5000000000000006E-2</v>
      </c>
      <c r="L64" s="78">
        <v>0.42499999999999999</v>
      </c>
      <c r="M64" s="78">
        <f>K64+L64/24</f>
        <v>0.10270833333333335</v>
      </c>
      <c r="N64" s="62">
        <f t="shared" ref="N64:N66" si="30">J64+M64</f>
        <v>0.94670833333333326</v>
      </c>
      <c r="O64" s="63">
        <f>(J64+M64)*V64</f>
        <v>0</v>
      </c>
      <c r="P64" s="63">
        <f>J64*V64</f>
        <v>0</v>
      </c>
      <c r="Q64" s="65"/>
      <c r="R64" s="65"/>
      <c r="S64" s="65"/>
      <c r="T64" s="65"/>
      <c r="U64" s="65"/>
      <c r="V64" s="66">
        <f>SUM(Q64:U64)</f>
        <v>0</v>
      </c>
      <c r="W64" s="67">
        <f>$Y$64</f>
        <v>940</v>
      </c>
      <c r="X64" s="67">
        <f>V64*W64</f>
        <v>0</v>
      </c>
      <c r="Y64" s="68">
        <v>940</v>
      </c>
      <c r="Z64" s="68"/>
      <c r="AA64" s="68">
        <f t="shared" ref="AA64:AA66" si="31">W64*1.2-W64</f>
        <v>188</v>
      </c>
      <c r="AB64" s="68">
        <v>18.3</v>
      </c>
      <c r="AC64" s="68">
        <v>12.5</v>
      </c>
      <c r="AD64" s="68">
        <v>8.3000000000000007</v>
      </c>
      <c r="AE64" s="55">
        <f t="shared" ref="AE64:AE66" si="32">W64+AA64+AB64+AC64+AD64</f>
        <v>1167.0999999999999</v>
      </c>
      <c r="AF64" s="68"/>
      <c r="AG64" s="69">
        <v>1780</v>
      </c>
      <c r="AH64" s="160">
        <f t="shared" ref="AH64" si="33">AG64-AE64</f>
        <v>612.90000000000009</v>
      </c>
      <c r="AI64" s="161">
        <f t="shared" ref="AI64" si="34">AH64/(AE64/100)</f>
        <v>52.514780224488057</v>
      </c>
    </row>
    <row r="65" spans="1:35" x14ac:dyDescent="0.2">
      <c r="A65" s="57">
        <v>57</v>
      </c>
      <c r="B65" s="58" t="s">
        <v>89</v>
      </c>
      <c r="C65" s="59">
        <v>77</v>
      </c>
      <c r="D65" s="76">
        <v>84099100</v>
      </c>
      <c r="E65" s="77" t="s">
        <v>150</v>
      </c>
      <c r="F65" s="77" t="s">
        <v>153</v>
      </c>
      <c r="G65" s="76">
        <v>96</v>
      </c>
      <c r="H65" s="76">
        <v>24</v>
      </c>
      <c r="I65" s="78">
        <v>0.221</v>
      </c>
      <c r="J65" s="78">
        <f t="shared" si="29"/>
        <v>0.88400000000000001</v>
      </c>
      <c r="K65" s="78">
        <v>8.5000000000000006E-2</v>
      </c>
      <c r="L65" s="78">
        <v>0.42499999999999999</v>
      </c>
      <c r="M65" s="78">
        <f t="shared" ref="M65" si="35">K65+L65/24</f>
        <v>0.10270833333333335</v>
      </c>
      <c r="N65" s="62">
        <f t="shared" si="30"/>
        <v>0.9867083333333333</v>
      </c>
      <c r="O65" s="63">
        <f>(J65+M65)*V65</f>
        <v>0</v>
      </c>
      <c r="P65" s="63">
        <f>J65*V65</f>
        <v>0</v>
      </c>
      <c r="Q65" s="65"/>
      <c r="R65" s="65"/>
      <c r="S65" s="65"/>
      <c r="T65" s="65"/>
      <c r="U65" s="65"/>
      <c r="V65" s="66">
        <f>SUM(Q65:U65)</f>
        <v>0</v>
      </c>
      <c r="W65" s="67">
        <f>$Y$64</f>
        <v>940</v>
      </c>
      <c r="X65" s="67">
        <f>V65*W65</f>
        <v>0</v>
      </c>
      <c r="Y65" s="68"/>
      <c r="Z65" s="68"/>
      <c r="AA65" s="68">
        <f t="shared" si="31"/>
        <v>188</v>
      </c>
      <c r="AB65" s="68">
        <v>18.3</v>
      </c>
      <c r="AC65" s="68">
        <v>12.5</v>
      </c>
      <c r="AD65" s="68">
        <v>8.3000000000000007</v>
      </c>
      <c r="AE65" s="55">
        <f t="shared" si="32"/>
        <v>1167.0999999999999</v>
      </c>
      <c r="AF65" s="68"/>
      <c r="AG65" s="69">
        <v>1780</v>
      </c>
      <c r="AH65" s="160">
        <f t="shared" ref="AH65:AH66" si="36">AG65-AE65</f>
        <v>612.90000000000009</v>
      </c>
      <c r="AI65" s="161">
        <f t="shared" ref="AI65:AI66" si="37">AH65/(AE65/100)</f>
        <v>52.514780224488057</v>
      </c>
    </row>
    <row r="66" spans="1:35" x14ac:dyDescent="0.2">
      <c r="A66" s="57">
        <v>58</v>
      </c>
      <c r="B66" s="58" t="s">
        <v>90</v>
      </c>
      <c r="C66" s="59" t="s">
        <v>61</v>
      </c>
      <c r="D66" s="76">
        <v>84099100</v>
      </c>
      <c r="E66" s="77" t="s">
        <v>150</v>
      </c>
      <c r="F66" s="77" t="s">
        <v>153</v>
      </c>
      <c r="G66" s="76">
        <v>96</v>
      </c>
      <c r="H66" s="76">
        <v>24</v>
      </c>
      <c r="I66" s="78">
        <v>0.23100000000000001</v>
      </c>
      <c r="J66" s="78">
        <f t="shared" si="29"/>
        <v>0.92400000000000004</v>
      </c>
      <c r="K66" s="78">
        <v>8.5000000000000006E-2</v>
      </c>
      <c r="L66" s="78">
        <v>0.42499999999999999</v>
      </c>
      <c r="M66" s="78">
        <f>K66+L66/24</f>
        <v>0.10270833333333335</v>
      </c>
      <c r="N66" s="62">
        <f t="shared" si="30"/>
        <v>1.0267083333333333</v>
      </c>
      <c r="O66" s="63">
        <f>(J66+M66)*V66</f>
        <v>0</v>
      </c>
      <c r="P66" s="63">
        <f>J66*V66</f>
        <v>0</v>
      </c>
      <c r="Q66" s="65"/>
      <c r="R66" s="65"/>
      <c r="S66" s="65"/>
      <c r="T66" s="65"/>
      <c r="U66" s="65"/>
      <c r="V66" s="66">
        <f>SUM(Q66:U66)</f>
        <v>0</v>
      </c>
      <c r="W66" s="67">
        <f>$Y$64</f>
        <v>940</v>
      </c>
      <c r="X66" s="67">
        <f>V66*W66</f>
        <v>0</v>
      </c>
      <c r="Y66" s="68"/>
      <c r="Z66" s="68"/>
      <c r="AA66" s="68">
        <f t="shared" si="31"/>
        <v>188</v>
      </c>
      <c r="AB66" s="68">
        <v>18.3</v>
      </c>
      <c r="AC66" s="68">
        <v>12.5</v>
      </c>
      <c r="AD66" s="68">
        <v>8.3000000000000007</v>
      </c>
      <c r="AE66" s="55">
        <f t="shared" si="32"/>
        <v>1167.0999999999999</v>
      </c>
      <c r="AF66" s="68"/>
      <c r="AG66" s="69">
        <v>1780</v>
      </c>
      <c r="AH66" s="160">
        <f t="shared" si="36"/>
        <v>612.90000000000009</v>
      </c>
      <c r="AI66" s="161">
        <f t="shared" si="37"/>
        <v>52.514780224488057</v>
      </c>
    </row>
    <row r="67" spans="1:35" s="92" customFormat="1" ht="12.75" thickBot="1" x14ac:dyDescent="0.25">
      <c r="A67" s="95"/>
      <c r="B67" s="96"/>
      <c r="C67" s="97"/>
      <c r="D67" s="98"/>
      <c r="E67" s="99"/>
      <c r="F67" s="99"/>
      <c r="G67" s="98"/>
      <c r="H67" s="98"/>
      <c r="I67" s="97"/>
      <c r="J67" s="97"/>
      <c r="K67" s="97"/>
      <c r="L67" s="97"/>
      <c r="M67" s="97"/>
      <c r="N67" s="97"/>
      <c r="O67" s="100">
        <f>SUM(O64:O66)</f>
        <v>0</v>
      </c>
      <c r="P67" s="100">
        <f>SUM(P64:P66)</f>
        <v>0</v>
      </c>
      <c r="Q67" s="101"/>
      <c r="R67" s="101"/>
      <c r="S67" s="101"/>
      <c r="T67" s="101"/>
      <c r="U67" s="101"/>
      <c r="V67" s="22">
        <f>SUM(V64:V66)</f>
        <v>0</v>
      </c>
      <c r="W67" s="22"/>
      <c r="X67" s="22">
        <f>SUM(X64:X66)</f>
        <v>0</v>
      </c>
      <c r="Y67" s="102"/>
      <c r="Z67" s="102"/>
      <c r="AA67" s="102"/>
      <c r="AB67" s="102"/>
      <c r="AC67" s="102"/>
      <c r="AD67" s="102"/>
      <c r="AE67" s="103"/>
      <c r="AF67" s="102"/>
      <c r="AG67" s="104"/>
      <c r="AH67" s="163"/>
      <c r="AI67" s="163"/>
    </row>
    <row r="68" spans="1:35" s="5" customFormat="1" ht="30" customHeight="1" x14ac:dyDescent="0.25">
      <c r="A68" s="141" t="s">
        <v>0</v>
      </c>
      <c r="B68" s="142" t="s">
        <v>91</v>
      </c>
      <c r="C68" s="73" t="s">
        <v>2</v>
      </c>
      <c r="D68" s="143">
        <v>84099100</v>
      </c>
      <c r="E68" s="142" t="s">
        <v>149</v>
      </c>
      <c r="F68" s="142" t="s">
        <v>152</v>
      </c>
      <c r="G68" s="143" t="s">
        <v>157</v>
      </c>
      <c r="H68" s="143" t="s">
        <v>156</v>
      </c>
      <c r="I68" s="142" t="s">
        <v>142</v>
      </c>
      <c r="J68" s="142" t="s">
        <v>143</v>
      </c>
      <c r="K68" s="142" t="s">
        <v>144</v>
      </c>
      <c r="L68" s="142" t="s">
        <v>145</v>
      </c>
      <c r="M68" s="142" t="s">
        <v>146</v>
      </c>
      <c r="N68" s="142"/>
      <c r="O68" s="142" t="s">
        <v>147</v>
      </c>
      <c r="P68" s="142" t="s">
        <v>148</v>
      </c>
      <c r="Q68" s="142" t="s">
        <v>3</v>
      </c>
      <c r="R68" s="142" t="s">
        <v>4</v>
      </c>
      <c r="S68" s="142" t="s">
        <v>5</v>
      </c>
      <c r="T68" s="142" t="s">
        <v>6</v>
      </c>
      <c r="U68" s="142" t="s">
        <v>7</v>
      </c>
      <c r="V68" s="143" t="s">
        <v>8</v>
      </c>
      <c r="W68" s="142" t="s">
        <v>9</v>
      </c>
      <c r="X68" s="142" t="s">
        <v>10</v>
      </c>
      <c r="Y68" s="20"/>
      <c r="Z68" s="20"/>
      <c r="AA68" s="20"/>
      <c r="AB68" s="20"/>
      <c r="AC68" s="20"/>
      <c r="AD68" s="20"/>
      <c r="AE68" s="31"/>
      <c r="AF68" s="20"/>
      <c r="AG68" s="21"/>
      <c r="AH68" s="162"/>
      <c r="AI68" s="162"/>
    </row>
    <row r="69" spans="1:35" x14ac:dyDescent="0.2">
      <c r="A69" s="57">
        <v>59</v>
      </c>
      <c r="B69" s="58" t="s">
        <v>92</v>
      </c>
      <c r="C69" s="59">
        <v>79.5</v>
      </c>
      <c r="D69" s="76">
        <v>84099100</v>
      </c>
      <c r="E69" s="77" t="s">
        <v>150</v>
      </c>
      <c r="F69" s="77" t="s">
        <v>153</v>
      </c>
      <c r="G69" s="76"/>
      <c r="H69" s="76"/>
      <c r="I69" s="78"/>
      <c r="J69" s="78"/>
      <c r="K69" s="78"/>
      <c r="L69" s="78"/>
      <c r="M69" s="78"/>
      <c r="N69" s="62"/>
      <c r="O69" s="63"/>
      <c r="P69" s="63"/>
      <c r="Q69" s="65"/>
      <c r="R69" s="65"/>
      <c r="S69" s="65"/>
      <c r="T69" s="65"/>
      <c r="U69" s="65"/>
      <c r="V69" s="66">
        <f>SUM(Q69:U69)</f>
        <v>0</v>
      </c>
      <c r="W69" s="67">
        <f>Y69</f>
        <v>940</v>
      </c>
      <c r="X69" s="67">
        <f>V69*W69</f>
        <v>0</v>
      </c>
      <c r="Y69" s="68">
        <v>940</v>
      </c>
      <c r="Z69" s="68"/>
      <c r="AA69" s="68">
        <f t="shared" ref="AA69:AA71" si="38">W69*1.2-W69</f>
        <v>188</v>
      </c>
      <c r="AB69" s="68">
        <v>18.3</v>
      </c>
      <c r="AC69" s="68">
        <v>12.5</v>
      </c>
      <c r="AD69" s="68">
        <v>8.3000000000000007</v>
      </c>
      <c r="AE69" s="55">
        <f t="shared" ref="AE69" si="39">W69+AA69+AB69+AC69+AD69</f>
        <v>1167.0999999999999</v>
      </c>
      <c r="AF69" s="68"/>
      <c r="AG69" s="69">
        <v>1780</v>
      </c>
      <c r="AH69" s="160">
        <f t="shared" ref="AH69" si="40">AG69-AE69</f>
        <v>612.90000000000009</v>
      </c>
      <c r="AI69" s="161">
        <f t="shared" ref="AI69" si="41">AH69/(AE69/100)</f>
        <v>52.514780224488057</v>
      </c>
    </row>
    <row r="70" spans="1:35" x14ac:dyDescent="0.2">
      <c r="A70" s="57">
        <v>60</v>
      </c>
      <c r="B70" s="58" t="s">
        <v>93</v>
      </c>
      <c r="C70" s="59">
        <v>80</v>
      </c>
      <c r="D70" s="76">
        <v>84099100</v>
      </c>
      <c r="E70" s="77" t="s">
        <v>150</v>
      </c>
      <c r="F70" s="77" t="s">
        <v>153</v>
      </c>
      <c r="G70" s="76"/>
      <c r="H70" s="76"/>
      <c r="I70" s="78"/>
      <c r="J70" s="78"/>
      <c r="K70" s="78"/>
      <c r="L70" s="78"/>
      <c r="M70" s="78"/>
      <c r="N70" s="62"/>
      <c r="O70" s="63"/>
      <c r="P70" s="63"/>
      <c r="Q70" s="65"/>
      <c r="R70" s="65"/>
      <c r="S70" s="65"/>
      <c r="T70" s="65"/>
      <c r="U70" s="65"/>
      <c r="V70" s="66">
        <f>SUM(Q70:U70)</f>
        <v>0</v>
      </c>
      <c r="W70" s="67">
        <f>Y69</f>
        <v>940</v>
      </c>
      <c r="X70" s="67">
        <f>V70*W70</f>
        <v>0</v>
      </c>
      <c r="Y70" s="68"/>
      <c r="Z70" s="68"/>
      <c r="AA70" s="68">
        <f t="shared" si="38"/>
        <v>188</v>
      </c>
      <c r="AB70" s="68">
        <v>18.3</v>
      </c>
      <c r="AC70" s="68">
        <v>12.5</v>
      </c>
      <c r="AD70" s="68">
        <v>8.3000000000000007</v>
      </c>
      <c r="AE70" s="55">
        <f t="shared" ref="AE70:AE71" si="42">W70+AA70+AB70+AC70+AD70</f>
        <v>1167.0999999999999</v>
      </c>
      <c r="AF70" s="68"/>
      <c r="AG70" s="69">
        <v>1780</v>
      </c>
      <c r="AH70" s="160">
        <f t="shared" ref="AH70:AH71" si="43">AG70-AE70</f>
        <v>612.90000000000009</v>
      </c>
      <c r="AI70" s="161">
        <f t="shared" ref="AI70:AI71" si="44">AH70/(AE70/100)</f>
        <v>52.514780224488057</v>
      </c>
    </row>
    <row r="71" spans="1:35" x14ac:dyDescent="0.2">
      <c r="A71" s="57">
        <v>61</v>
      </c>
      <c r="B71" s="58" t="s">
        <v>94</v>
      </c>
      <c r="C71" s="59">
        <v>80.5</v>
      </c>
      <c r="D71" s="76">
        <v>84099100</v>
      </c>
      <c r="E71" s="77" t="s">
        <v>150</v>
      </c>
      <c r="F71" s="77" t="s">
        <v>153</v>
      </c>
      <c r="G71" s="76"/>
      <c r="H71" s="76"/>
      <c r="I71" s="78"/>
      <c r="J71" s="78"/>
      <c r="K71" s="78"/>
      <c r="L71" s="78"/>
      <c r="M71" s="78"/>
      <c r="N71" s="62"/>
      <c r="O71" s="63"/>
      <c r="P71" s="63"/>
      <c r="Q71" s="65"/>
      <c r="R71" s="65"/>
      <c r="S71" s="65"/>
      <c r="T71" s="65"/>
      <c r="U71" s="65"/>
      <c r="V71" s="66">
        <f>SUM(Q71:U71)</f>
        <v>0</v>
      </c>
      <c r="W71" s="67">
        <f>Y69</f>
        <v>940</v>
      </c>
      <c r="X71" s="67">
        <f>V71*W71</f>
        <v>0</v>
      </c>
      <c r="Y71" s="68"/>
      <c r="Z71" s="68"/>
      <c r="AA71" s="68">
        <f t="shared" si="38"/>
        <v>188</v>
      </c>
      <c r="AB71" s="68">
        <v>18.3</v>
      </c>
      <c r="AC71" s="68">
        <v>12.5</v>
      </c>
      <c r="AD71" s="68">
        <v>8.3000000000000007</v>
      </c>
      <c r="AE71" s="55">
        <f t="shared" si="42"/>
        <v>1167.0999999999999</v>
      </c>
      <c r="AF71" s="68"/>
      <c r="AG71" s="69">
        <v>1780</v>
      </c>
      <c r="AH71" s="160">
        <f t="shared" si="43"/>
        <v>612.90000000000009</v>
      </c>
      <c r="AI71" s="161">
        <f t="shared" si="44"/>
        <v>52.514780224488057</v>
      </c>
    </row>
    <row r="72" spans="1:35" s="92" customFormat="1" ht="12.75" thickBot="1" x14ac:dyDescent="0.25">
      <c r="A72" s="83"/>
      <c r="B72" s="84"/>
      <c r="C72" s="85"/>
      <c r="D72" s="86"/>
      <c r="E72" s="87"/>
      <c r="F72" s="87"/>
      <c r="G72" s="86"/>
      <c r="H72" s="86"/>
      <c r="I72" s="85"/>
      <c r="J72" s="85"/>
      <c r="K72" s="85"/>
      <c r="L72" s="85"/>
      <c r="M72" s="85"/>
      <c r="N72" s="85"/>
      <c r="O72" s="71">
        <f>SUM(O69:O71)</f>
        <v>0</v>
      </c>
      <c r="P72" s="71">
        <f>SUM(P69:P71)</f>
        <v>0</v>
      </c>
      <c r="Q72" s="88"/>
      <c r="R72" s="88"/>
      <c r="S72" s="88"/>
      <c r="T72" s="88"/>
      <c r="U72" s="88"/>
      <c r="V72" s="15">
        <f>SUM(V69:V71)</f>
        <v>0</v>
      </c>
      <c r="W72" s="15"/>
      <c r="X72" s="15">
        <f>SUM(X69:X71)</f>
        <v>0</v>
      </c>
      <c r="Y72" s="89"/>
      <c r="Z72" s="89"/>
      <c r="AA72" s="89"/>
      <c r="AB72" s="89"/>
      <c r="AC72" s="89"/>
      <c r="AD72" s="89"/>
      <c r="AE72" s="90"/>
      <c r="AF72" s="89"/>
      <c r="AG72" s="91"/>
      <c r="AH72" s="163"/>
      <c r="AI72" s="163"/>
    </row>
    <row r="73" spans="1:35" s="92" customFormat="1" ht="24" customHeight="1" x14ac:dyDescent="0.2">
      <c r="A73" s="148"/>
      <c r="B73" s="149"/>
      <c r="C73" s="150"/>
      <c r="D73" s="151"/>
      <c r="E73" s="152"/>
      <c r="F73" s="152"/>
      <c r="G73" s="151"/>
      <c r="H73" s="151"/>
      <c r="I73" s="150"/>
      <c r="J73" s="33">
        <v>2.2599999999999998</v>
      </c>
      <c r="K73" s="33">
        <v>24.58</v>
      </c>
      <c r="L73" s="33">
        <v>0.05</v>
      </c>
      <c r="M73" s="150"/>
      <c r="N73" s="150"/>
      <c r="O73" s="153"/>
      <c r="P73" s="153"/>
      <c r="Q73" s="154"/>
      <c r="R73" s="154"/>
      <c r="S73" s="154"/>
      <c r="T73" s="154"/>
      <c r="U73" s="154"/>
      <c r="V73" s="155"/>
      <c r="W73" s="155"/>
      <c r="X73" s="155"/>
      <c r="Y73" s="156"/>
      <c r="Z73" s="156"/>
      <c r="AA73" s="156"/>
      <c r="AB73" s="169" t="s">
        <v>170</v>
      </c>
      <c r="AC73" s="169" t="s">
        <v>165</v>
      </c>
      <c r="AD73" s="169" t="s">
        <v>166</v>
      </c>
      <c r="AE73" s="157"/>
      <c r="AF73" s="156"/>
      <c r="AG73" s="158"/>
      <c r="AH73" s="163"/>
      <c r="AI73" s="163"/>
    </row>
    <row r="74" spans="1:35" s="92" customFormat="1" ht="35.25" customHeight="1" thickBot="1" x14ac:dyDescent="0.25">
      <c r="A74" s="148"/>
      <c r="B74" s="149"/>
      <c r="C74" s="150"/>
      <c r="D74" s="151"/>
      <c r="E74" s="152"/>
      <c r="F74" s="152"/>
      <c r="G74" s="151"/>
      <c r="H74" s="151"/>
      <c r="I74" s="150"/>
      <c r="J74" s="39" t="s">
        <v>159</v>
      </c>
      <c r="K74" s="39" t="s">
        <v>145</v>
      </c>
      <c r="L74" s="39" t="s">
        <v>160</v>
      </c>
      <c r="M74" s="150"/>
      <c r="N74" s="150"/>
      <c r="O74" s="153"/>
      <c r="P74" s="153"/>
      <c r="Q74" s="154"/>
      <c r="R74" s="154"/>
      <c r="S74" s="154"/>
      <c r="T74" s="154"/>
      <c r="U74" s="154"/>
      <c r="V74" s="155"/>
      <c r="W74" s="155"/>
      <c r="X74" s="155"/>
      <c r="Y74" s="156"/>
      <c r="Z74" s="156"/>
      <c r="AA74" s="156"/>
      <c r="AB74" s="170"/>
      <c r="AC74" s="170"/>
      <c r="AD74" s="170"/>
      <c r="AE74" s="157"/>
      <c r="AF74" s="156"/>
      <c r="AG74" s="158"/>
      <c r="AH74" s="163"/>
      <c r="AI74" s="163"/>
    </row>
    <row r="75" spans="1:35" s="5" customFormat="1" ht="30" customHeight="1" x14ac:dyDescent="0.25">
      <c r="A75" s="72" t="s">
        <v>0</v>
      </c>
      <c r="B75" s="19" t="s">
        <v>171</v>
      </c>
      <c r="C75" s="73" t="s">
        <v>2</v>
      </c>
      <c r="D75" s="18">
        <v>84099100</v>
      </c>
      <c r="E75" s="19" t="s">
        <v>149</v>
      </c>
      <c r="F75" s="19" t="s">
        <v>152</v>
      </c>
      <c r="G75" s="18" t="s">
        <v>157</v>
      </c>
      <c r="H75" s="18" t="s">
        <v>156</v>
      </c>
      <c r="I75" s="19" t="s">
        <v>142</v>
      </c>
      <c r="J75" s="19" t="s">
        <v>143</v>
      </c>
      <c r="K75" s="19" t="s">
        <v>144</v>
      </c>
      <c r="L75" s="19" t="s">
        <v>145</v>
      </c>
      <c r="M75" s="19" t="s">
        <v>146</v>
      </c>
      <c r="N75" s="19"/>
      <c r="O75" s="19" t="s">
        <v>147</v>
      </c>
      <c r="P75" s="19" t="s">
        <v>148</v>
      </c>
      <c r="Q75" s="19" t="s">
        <v>3</v>
      </c>
      <c r="R75" s="19" t="s">
        <v>63</v>
      </c>
      <c r="S75" s="19" t="s">
        <v>4</v>
      </c>
      <c r="T75" s="19" t="s">
        <v>64</v>
      </c>
      <c r="U75" s="19" t="s">
        <v>6</v>
      </c>
      <c r="V75" s="18" t="s">
        <v>8</v>
      </c>
      <c r="W75" s="19" t="s">
        <v>9</v>
      </c>
      <c r="X75" s="19" t="s">
        <v>10</v>
      </c>
      <c r="Y75" s="20"/>
      <c r="Z75" s="20"/>
      <c r="AA75" s="20"/>
      <c r="AB75" s="20"/>
      <c r="AC75" s="20"/>
      <c r="AD75" s="20"/>
      <c r="AE75" s="31"/>
      <c r="AF75" s="20"/>
      <c r="AG75" s="21"/>
      <c r="AH75" s="162"/>
      <c r="AI75" s="162"/>
    </row>
    <row r="76" spans="1:35" x14ac:dyDescent="0.2">
      <c r="A76" s="74">
        <v>62</v>
      </c>
      <c r="B76" s="105" t="s">
        <v>95</v>
      </c>
      <c r="C76" s="106">
        <v>92</v>
      </c>
      <c r="D76" s="76">
        <v>84099100</v>
      </c>
      <c r="E76" s="77" t="s">
        <v>150</v>
      </c>
      <c r="F76" s="77" t="s">
        <v>153</v>
      </c>
      <c r="G76" s="76">
        <v>40</v>
      </c>
      <c r="H76" s="76">
        <v>10</v>
      </c>
      <c r="I76" s="78">
        <v>0.56499999999999995</v>
      </c>
      <c r="J76" s="78">
        <f t="shared" ref="J76:J97" si="45">I76*4</f>
        <v>2.2599999999999998</v>
      </c>
      <c r="K76" s="78">
        <v>0.155</v>
      </c>
      <c r="L76" s="78">
        <v>0.42499999999999999</v>
      </c>
      <c r="M76" s="78">
        <f>K76+L76/10</f>
        <v>0.19750000000000001</v>
      </c>
      <c r="N76" s="62">
        <f>J76+M76</f>
        <v>2.4574999999999996</v>
      </c>
      <c r="O76" s="107">
        <f t="shared" ref="O76:O97" si="46">(J76+M76)*V76</f>
        <v>0</v>
      </c>
      <c r="P76" s="107">
        <f t="shared" ref="P76:P97" si="47">J76*V76</f>
        <v>0</v>
      </c>
      <c r="Q76" s="79"/>
      <c r="R76" s="79"/>
      <c r="S76" s="79"/>
      <c r="T76" s="79"/>
      <c r="U76" s="79"/>
      <c r="V76" s="76">
        <f t="shared" ref="V76:V97" si="48">SUM(Q76:U76)</f>
        <v>0</v>
      </c>
      <c r="W76" s="80">
        <f t="shared" ref="W76:W83" si="49">$Y$76</f>
        <v>850</v>
      </c>
      <c r="X76" s="80">
        <f t="shared" ref="X76:X97" si="50">V76*W76</f>
        <v>0</v>
      </c>
      <c r="Y76" s="68">
        <v>850</v>
      </c>
      <c r="Z76" s="68"/>
      <c r="AA76" s="68">
        <f t="shared" ref="AA76:AA97" si="51">W76*1.2-W76</f>
        <v>170</v>
      </c>
      <c r="AB76" s="68">
        <v>26</v>
      </c>
      <c r="AC76" s="68">
        <v>12.5</v>
      </c>
      <c r="AD76" s="68">
        <v>8.3000000000000007</v>
      </c>
      <c r="AE76" s="55">
        <f t="shared" ref="AE76:AE97" si="52">W76+AA76+AB76+AC76+AD76</f>
        <v>1066.8</v>
      </c>
      <c r="AF76" s="68">
        <v>1520</v>
      </c>
      <c r="AG76" s="69">
        <v>1500</v>
      </c>
      <c r="AH76" s="160">
        <f>AG76-AE76</f>
        <v>433.20000000000005</v>
      </c>
      <c r="AI76" s="161">
        <f t="shared" ref="AI76" si="53">AH76/(AE76/100)</f>
        <v>40.607424071991005</v>
      </c>
    </row>
    <row r="77" spans="1:35" x14ac:dyDescent="0.2">
      <c r="A77" s="74">
        <v>63</v>
      </c>
      <c r="B77" s="105" t="s">
        <v>96</v>
      </c>
      <c r="C77" s="106">
        <v>92.5</v>
      </c>
      <c r="D77" s="76">
        <v>84099100</v>
      </c>
      <c r="E77" s="77" t="s">
        <v>150</v>
      </c>
      <c r="F77" s="77" t="s">
        <v>153</v>
      </c>
      <c r="G77" s="76">
        <v>40</v>
      </c>
      <c r="H77" s="76">
        <v>10</v>
      </c>
      <c r="I77" s="78">
        <v>0.56999999999999995</v>
      </c>
      <c r="J77" s="78">
        <f t="shared" si="45"/>
        <v>2.2799999999999998</v>
      </c>
      <c r="K77" s="78">
        <v>0.155</v>
      </c>
      <c r="L77" s="78">
        <v>0.42499999999999999</v>
      </c>
      <c r="M77" s="78">
        <f t="shared" ref="M77:M97" si="54">K77+L77/10</f>
        <v>0.19750000000000001</v>
      </c>
      <c r="N77" s="62">
        <f t="shared" ref="N77:N97" si="55">J77+M77</f>
        <v>2.4775</v>
      </c>
      <c r="O77" s="107">
        <f t="shared" si="46"/>
        <v>0</v>
      </c>
      <c r="P77" s="107">
        <f t="shared" si="47"/>
        <v>0</v>
      </c>
      <c r="Q77" s="79"/>
      <c r="R77" s="79"/>
      <c r="S77" s="79"/>
      <c r="T77" s="79"/>
      <c r="U77" s="79"/>
      <c r="V77" s="76">
        <f t="shared" si="48"/>
        <v>0</v>
      </c>
      <c r="W77" s="80">
        <f t="shared" si="49"/>
        <v>850</v>
      </c>
      <c r="X77" s="80">
        <f t="shared" si="50"/>
        <v>0</v>
      </c>
      <c r="Y77" s="68"/>
      <c r="Z77" s="68"/>
      <c r="AA77" s="68">
        <f t="shared" si="51"/>
        <v>170</v>
      </c>
      <c r="AB77" s="68">
        <v>26</v>
      </c>
      <c r="AC77" s="68">
        <v>12.5</v>
      </c>
      <c r="AD77" s="68">
        <v>8.3000000000000007</v>
      </c>
      <c r="AE77" s="55">
        <f t="shared" si="52"/>
        <v>1066.8</v>
      </c>
      <c r="AF77" s="68">
        <v>1520</v>
      </c>
      <c r="AG77" s="69">
        <v>1500</v>
      </c>
      <c r="AH77" s="160">
        <f t="shared" ref="AH77:AH97" si="56">AG77-AE77</f>
        <v>433.20000000000005</v>
      </c>
      <c r="AI77" s="161">
        <f t="shared" ref="AI77:AI97" si="57">AH77/(AE77/100)</f>
        <v>40.607424071991005</v>
      </c>
    </row>
    <row r="78" spans="1:35" x14ac:dyDescent="0.2">
      <c r="A78" s="74">
        <v>64</v>
      </c>
      <c r="B78" s="105" t="s">
        <v>97</v>
      </c>
      <c r="C78" s="106">
        <v>93</v>
      </c>
      <c r="D78" s="76">
        <v>84099100</v>
      </c>
      <c r="E78" s="77" t="s">
        <v>150</v>
      </c>
      <c r="F78" s="77" t="s">
        <v>153</v>
      </c>
      <c r="G78" s="76">
        <v>40</v>
      </c>
      <c r="H78" s="76">
        <v>10</v>
      </c>
      <c r="I78" s="78">
        <v>0.57499999999999996</v>
      </c>
      <c r="J78" s="78">
        <f t="shared" si="45"/>
        <v>2.2999999999999998</v>
      </c>
      <c r="K78" s="78">
        <v>0.155</v>
      </c>
      <c r="L78" s="78">
        <v>0.42499999999999999</v>
      </c>
      <c r="M78" s="78">
        <f t="shared" si="54"/>
        <v>0.19750000000000001</v>
      </c>
      <c r="N78" s="62">
        <f t="shared" si="55"/>
        <v>2.4974999999999996</v>
      </c>
      <c r="O78" s="107">
        <f t="shared" si="46"/>
        <v>0</v>
      </c>
      <c r="P78" s="107">
        <f t="shared" si="47"/>
        <v>0</v>
      </c>
      <c r="Q78" s="79"/>
      <c r="R78" s="79"/>
      <c r="S78" s="79"/>
      <c r="T78" s="79"/>
      <c r="U78" s="79"/>
      <c r="V78" s="76">
        <f t="shared" si="48"/>
        <v>0</v>
      </c>
      <c r="W78" s="80">
        <f t="shared" si="49"/>
        <v>850</v>
      </c>
      <c r="X78" s="80">
        <f t="shared" si="50"/>
        <v>0</v>
      </c>
      <c r="Y78" s="68"/>
      <c r="Z78" s="68"/>
      <c r="AA78" s="68">
        <f t="shared" si="51"/>
        <v>170</v>
      </c>
      <c r="AB78" s="68">
        <v>26</v>
      </c>
      <c r="AC78" s="68">
        <v>12.5</v>
      </c>
      <c r="AD78" s="68">
        <v>8.3000000000000007</v>
      </c>
      <c r="AE78" s="55">
        <f t="shared" si="52"/>
        <v>1066.8</v>
      </c>
      <c r="AF78" s="68">
        <v>1520</v>
      </c>
      <c r="AG78" s="69">
        <v>1500</v>
      </c>
      <c r="AH78" s="160">
        <f t="shared" si="56"/>
        <v>433.20000000000005</v>
      </c>
      <c r="AI78" s="161">
        <f t="shared" si="57"/>
        <v>40.607424071991005</v>
      </c>
    </row>
    <row r="79" spans="1:35" x14ac:dyDescent="0.2">
      <c r="A79" s="74">
        <v>65</v>
      </c>
      <c r="B79" s="105" t="s">
        <v>98</v>
      </c>
      <c r="C79" s="106">
        <v>93.5</v>
      </c>
      <c r="D79" s="76">
        <v>84099100</v>
      </c>
      <c r="E79" s="77" t="s">
        <v>150</v>
      </c>
      <c r="F79" s="77" t="s">
        <v>153</v>
      </c>
      <c r="G79" s="76">
        <v>40</v>
      </c>
      <c r="H79" s="76">
        <v>10</v>
      </c>
      <c r="I79" s="78">
        <v>0.57999999999999996</v>
      </c>
      <c r="J79" s="78">
        <f t="shared" si="45"/>
        <v>2.3199999999999998</v>
      </c>
      <c r="K79" s="78">
        <v>0.155</v>
      </c>
      <c r="L79" s="78">
        <v>0.42499999999999999</v>
      </c>
      <c r="M79" s="78">
        <f t="shared" si="54"/>
        <v>0.19750000000000001</v>
      </c>
      <c r="N79" s="62">
        <f t="shared" si="55"/>
        <v>2.5175000000000001</v>
      </c>
      <c r="O79" s="107">
        <f t="shared" si="46"/>
        <v>0</v>
      </c>
      <c r="P79" s="107">
        <f t="shared" si="47"/>
        <v>0</v>
      </c>
      <c r="Q79" s="79"/>
      <c r="R79" s="79"/>
      <c r="S79" s="79"/>
      <c r="T79" s="79"/>
      <c r="U79" s="79"/>
      <c r="V79" s="76">
        <f t="shared" si="48"/>
        <v>0</v>
      </c>
      <c r="W79" s="80">
        <f t="shared" si="49"/>
        <v>850</v>
      </c>
      <c r="X79" s="80">
        <f t="shared" si="50"/>
        <v>0</v>
      </c>
      <c r="Y79" s="68"/>
      <c r="Z79" s="68"/>
      <c r="AA79" s="68">
        <f t="shared" si="51"/>
        <v>170</v>
      </c>
      <c r="AB79" s="68">
        <v>26</v>
      </c>
      <c r="AC79" s="68">
        <v>12.5</v>
      </c>
      <c r="AD79" s="68">
        <v>8.3000000000000007</v>
      </c>
      <c r="AE79" s="55">
        <f t="shared" si="52"/>
        <v>1066.8</v>
      </c>
      <c r="AF79" s="68">
        <v>1520</v>
      </c>
      <c r="AG79" s="69">
        <v>1500</v>
      </c>
      <c r="AH79" s="160">
        <f t="shared" si="56"/>
        <v>433.20000000000005</v>
      </c>
      <c r="AI79" s="161">
        <f t="shared" si="57"/>
        <v>40.607424071991005</v>
      </c>
    </row>
    <row r="80" spans="1:35" x14ac:dyDescent="0.2">
      <c r="A80" s="74">
        <v>66</v>
      </c>
      <c r="B80" s="105" t="s">
        <v>99</v>
      </c>
      <c r="C80" s="106">
        <v>92</v>
      </c>
      <c r="D80" s="76">
        <v>84099100</v>
      </c>
      <c r="E80" s="77" t="s">
        <v>150</v>
      </c>
      <c r="F80" s="77" t="s">
        <v>153</v>
      </c>
      <c r="G80" s="76">
        <v>40</v>
      </c>
      <c r="H80" s="76">
        <v>10</v>
      </c>
      <c r="I80" s="78">
        <v>0.52300000000000002</v>
      </c>
      <c r="J80" s="78">
        <f t="shared" si="45"/>
        <v>2.0920000000000001</v>
      </c>
      <c r="K80" s="78">
        <v>0.155</v>
      </c>
      <c r="L80" s="78">
        <v>0.42499999999999999</v>
      </c>
      <c r="M80" s="78">
        <f t="shared" si="54"/>
        <v>0.19750000000000001</v>
      </c>
      <c r="N80" s="62">
        <f t="shared" si="55"/>
        <v>2.2895000000000003</v>
      </c>
      <c r="O80" s="107">
        <f t="shared" si="46"/>
        <v>0</v>
      </c>
      <c r="P80" s="107">
        <f t="shared" si="47"/>
        <v>0</v>
      </c>
      <c r="Q80" s="79"/>
      <c r="R80" s="79"/>
      <c r="S80" s="79"/>
      <c r="T80" s="79"/>
      <c r="U80" s="79"/>
      <c r="V80" s="76">
        <f t="shared" si="48"/>
        <v>0</v>
      </c>
      <c r="W80" s="80">
        <f t="shared" si="49"/>
        <v>850</v>
      </c>
      <c r="X80" s="80">
        <f t="shared" si="50"/>
        <v>0</v>
      </c>
      <c r="Y80" s="68"/>
      <c r="Z80" s="68"/>
      <c r="AA80" s="68">
        <f t="shared" si="51"/>
        <v>170</v>
      </c>
      <c r="AB80" s="68">
        <v>26</v>
      </c>
      <c r="AC80" s="68">
        <v>12.5</v>
      </c>
      <c r="AD80" s="68">
        <v>8.3000000000000007</v>
      </c>
      <c r="AE80" s="55">
        <f t="shared" si="52"/>
        <v>1066.8</v>
      </c>
      <c r="AF80" s="68">
        <v>1520</v>
      </c>
      <c r="AG80" s="69">
        <v>1500</v>
      </c>
      <c r="AH80" s="160">
        <f t="shared" si="56"/>
        <v>433.20000000000005</v>
      </c>
      <c r="AI80" s="161">
        <f t="shared" si="57"/>
        <v>40.607424071991005</v>
      </c>
    </row>
    <row r="81" spans="1:35" x14ac:dyDescent="0.2">
      <c r="A81" s="74">
        <v>67</v>
      </c>
      <c r="B81" s="105" t="s">
        <v>100</v>
      </c>
      <c r="C81" s="106">
        <v>92.5</v>
      </c>
      <c r="D81" s="76">
        <v>84099100</v>
      </c>
      <c r="E81" s="77" t="s">
        <v>150</v>
      </c>
      <c r="F81" s="77" t="s">
        <v>153</v>
      </c>
      <c r="G81" s="76">
        <v>40</v>
      </c>
      <c r="H81" s="76">
        <v>10</v>
      </c>
      <c r="I81" s="78">
        <v>0.53700000000000003</v>
      </c>
      <c r="J81" s="78">
        <f t="shared" si="45"/>
        <v>2.1480000000000001</v>
      </c>
      <c r="K81" s="78">
        <v>0.155</v>
      </c>
      <c r="L81" s="78">
        <v>0.42499999999999999</v>
      </c>
      <c r="M81" s="78">
        <f t="shared" si="54"/>
        <v>0.19750000000000001</v>
      </c>
      <c r="N81" s="62">
        <f t="shared" si="55"/>
        <v>2.3455000000000004</v>
      </c>
      <c r="O81" s="107">
        <f t="shared" si="46"/>
        <v>0</v>
      </c>
      <c r="P81" s="107">
        <f t="shared" si="47"/>
        <v>0</v>
      </c>
      <c r="Q81" s="79"/>
      <c r="R81" s="79"/>
      <c r="S81" s="79"/>
      <c r="T81" s="79"/>
      <c r="U81" s="79"/>
      <c r="V81" s="76">
        <f t="shared" si="48"/>
        <v>0</v>
      </c>
      <c r="W81" s="80">
        <f t="shared" si="49"/>
        <v>850</v>
      </c>
      <c r="X81" s="80">
        <f t="shared" si="50"/>
        <v>0</v>
      </c>
      <c r="Y81" s="68"/>
      <c r="Z81" s="68"/>
      <c r="AA81" s="68">
        <f t="shared" si="51"/>
        <v>170</v>
      </c>
      <c r="AB81" s="68">
        <v>26</v>
      </c>
      <c r="AC81" s="68">
        <v>12.5</v>
      </c>
      <c r="AD81" s="68">
        <v>8.3000000000000007</v>
      </c>
      <c r="AE81" s="55">
        <f t="shared" si="52"/>
        <v>1066.8</v>
      </c>
      <c r="AF81" s="68">
        <v>1520</v>
      </c>
      <c r="AG81" s="69">
        <v>1500</v>
      </c>
      <c r="AH81" s="160">
        <f t="shared" si="56"/>
        <v>433.20000000000005</v>
      </c>
      <c r="AI81" s="161">
        <f t="shared" si="57"/>
        <v>40.607424071991005</v>
      </c>
    </row>
    <row r="82" spans="1:35" x14ac:dyDescent="0.2">
      <c r="A82" s="74">
        <v>68</v>
      </c>
      <c r="B82" s="105" t="s">
        <v>101</v>
      </c>
      <c r="C82" s="106">
        <v>93</v>
      </c>
      <c r="D82" s="76">
        <v>84099100</v>
      </c>
      <c r="E82" s="77" t="s">
        <v>150</v>
      </c>
      <c r="F82" s="77" t="s">
        <v>153</v>
      </c>
      <c r="G82" s="76">
        <v>40</v>
      </c>
      <c r="H82" s="76">
        <v>10</v>
      </c>
      <c r="I82" s="78">
        <v>0.54900000000000004</v>
      </c>
      <c r="J82" s="78">
        <f t="shared" si="45"/>
        <v>2.1960000000000002</v>
      </c>
      <c r="K82" s="78">
        <v>0.155</v>
      </c>
      <c r="L82" s="78">
        <v>0.42499999999999999</v>
      </c>
      <c r="M82" s="78">
        <f t="shared" si="54"/>
        <v>0.19750000000000001</v>
      </c>
      <c r="N82" s="62">
        <f t="shared" si="55"/>
        <v>2.3935000000000004</v>
      </c>
      <c r="O82" s="107">
        <f t="shared" si="46"/>
        <v>0</v>
      </c>
      <c r="P82" s="107">
        <f t="shared" si="47"/>
        <v>0</v>
      </c>
      <c r="Q82" s="79"/>
      <c r="R82" s="79"/>
      <c r="S82" s="79"/>
      <c r="T82" s="79"/>
      <c r="U82" s="79"/>
      <c r="V82" s="76">
        <f t="shared" si="48"/>
        <v>0</v>
      </c>
      <c r="W82" s="80">
        <f t="shared" si="49"/>
        <v>850</v>
      </c>
      <c r="X82" s="80">
        <f t="shared" si="50"/>
        <v>0</v>
      </c>
      <c r="Y82" s="68"/>
      <c r="Z82" s="68"/>
      <c r="AA82" s="68">
        <f t="shared" si="51"/>
        <v>170</v>
      </c>
      <c r="AB82" s="68">
        <v>26</v>
      </c>
      <c r="AC82" s="68">
        <v>12.5</v>
      </c>
      <c r="AD82" s="68">
        <v>8.3000000000000007</v>
      </c>
      <c r="AE82" s="55">
        <f t="shared" si="52"/>
        <v>1066.8</v>
      </c>
      <c r="AF82" s="68">
        <v>1520</v>
      </c>
      <c r="AG82" s="69">
        <v>1500</v>
      </c>
      <c r="AH82" s="160">
        <f t="shared" si="56"/>
        <v>433.20000000000005</v>
      </c>
      <c r="AI82" s="161">
        <f t="shared" si="57"/>
        <v>40.607424071991005</v>
      </c>
    </row>
    <row r="83" spans="1:35" x14ac:dyDescent="0.2">
      <c r="A83" s="74">
        <v>69</v>
      </c>
      <c r="B83" s="105" t="s">
        <v>102</v>
      </c>
      <c r="C83" s="106">
        <v>93.5</v>
      </c>
      <c r="D83" s="76">
        <v>84099100</v>
      </c>
      <c r="E83" s="77" t="s">
        <v>150</v>
      </c>
      <c r="F83" s="77" t="s">
        <v>153</v>
      </c>
      <c r="G83" s="76">
        <v>40</v>
      </c>
      <c r="H83" s="76">
        <v>10</v>
      </c>
      <c r="I83" s="78">
        <v>0.56100000000000005</v>
      </c>
      <c r="J83" s="78">
        <f t="shared" si="45"/>
        <v>2.2440000000000002</v>
      </c>
      <c r="K83" s="78">
        <v>0.155</v>
      </c>
      <c r="L83" s="78">
        <v>0.42499999999999999</v>
      </c>
      <c r="M83" s="78">
        <f t="shared" si="54"/>
        <v>0.19750000000000001</v>
      </c>
      <c r="N83" s="62">
        <f t="shared" si="55"/>
        <v>2.4415000000000004</v>
      </c>
      <c r="O83" s="107">
        <f t="shared" si="46"/>
        <v>0</v>
      </c>
      <c r="P83" s="107">
        <f t="shared" si="47"/>
        <v>0</v>
      </c>
      <c r="Q83" s="79"/>
      <c r="R83" s="79"/>
      <c r="S83" s="79"/>
      <c r="T83" s="79"/>
      <c r="U83" s="79"/>
      <c r="V83" s="76">
        <f t="shared" si="48"/>
        <v>0</v>
      </c>
      <c r="W83" s="80">
        <f t="shared" si="49"/>
        <v>850</v>
      </c>
      <c r="X83" s="80">
        <f t="shared" si="50"/>
        <v>0</v>
      </c>
      <c r="Y83" s="68"/>
      <c r="Z83" s="68"/>
      <c r="AA83" s="68">
        <f t="shared" si="51"/>
        <v>170</v>
      </c>
      <c r="AB83" s="68">
        <v>26</v>
      </c>
      <c r="AC83" s="68">
        <v>12.5</v>
      </c>
      <c r="AD83" s="68">
        <v>8.3000000000000007</v>
      </c>
      <c r="AE83" s="55">
        <f t="shared" si="52"/>
        <v>1066.8</v>
      </c>
      <c r="AF83" s="68">
        <v>1520</v>
      </c>
      <c r="AG83" s="69">
        <v>1500</v>
      </c>
      <c r="AH83" s="160">
        <f t="shared" si="56"/>
        <v>433.20000000000005</v>
      </c>
      <c r="AI83" s="161">
        <f t="shared" si="57"/>
        <v>40.607424071991005</v>
      </c>
    </row>
    <row r="84" spans="1:35" x14ac:dyDescent="0.2">
      <c r="A84" s="74">
        <v>70</v>
      </c>
      <c r="B84" s="105" t="s">
        <v>103</v>
      </c>
      <c r="C84" s="106" t="s">
        <v>104</v>
      </c>
      <c r="D84" s="76">
        <v>84099100</v>
      </c>
      <c r="E84" s="77" t="s">
        <v>150</v>
      </c>
      <c r="F84" s="77" t="s">
        <v>153</v>
      </c>
      <c r="G84" s="76">
        <v>40</v>
      </c>
      <c r="H84" s="76">
        <v>10</v>
      </c>
      <c r="I84" s="78">
        <v>0.52600000000000002</v>
      </c>
      <c r="J84" s="78">
        <f t="shared" si="45"/>
        <v>2.1040000000000001</v>
      </c>
      <c r="K84" s="78">
        <v>0.155</v>
      </c>
      <c r="L84" s="78">
        <v>0.42499999999999999</v>
      </c>
      <c r="M84" s="78">
        <f t="shared" si="54"/>
        <v>0.19750000000000001</v>
      </c>
      <c r="N84" s="62">
        <f t="shared" si="55"/>
        <v>2.3014999999999999</v>
      </c>
      <c r="O84" s="107">
        <f t="shared" si="46"/>
        <v>0</v>
      </c>
      <c r="P84" s="107">
        <f t="shared" si="47"/>
        <v>0</v>
      </c>
      <c r="Q84" s="79"/>
      <c r="R84" s="79"/>
      <c r="S84" s="79"/>
      <c r="T84" s="79"/>
      <c r="U84" s="79"/>
      <c r="V84" s="76">
        <f t="shared" si="48"/>
        <v>0</v>
      </c>
      <c r="W84" s="80">
        <f>$Y$84</f>
        <v>1050</v>
      </c>
      <c r="X84" s="80">
        <f t="shared" si="50"/>
        <v>0</v>
      </c>
      <c r="Y84" s="68">
        <v>1050</v>
      </c>
      <c r="Z84" s="68"/>
      <c r="AA84" s="68">
        <f t="shared" si="51"/>
        <v>210</v>
      </c>
      <c r="AB84" s="68">
        <v>26</v>
      </c>
      <c r="AC84" s="68">
        <v>12.5</v>
      </c>
      <c r="AD84" s="68">
        <v>8.3000000000000007</v>
      </c>
      <c r="AE84" s="55">
        <f t="shared" si="52"/>
        <v>1306.8</v>
      </c>
      <c r="AF84" s="68"/>
      <c r="AG84" s="69">
        <v>1830</v>
      </c>
      <c r="AH84" s="160">
        <f t="shared" si="56"/>
        <v>523.20000000000005</v>
      </c>
      <c r="AI84" s="161">
        <f t="shared" si="57"/>
        <v>40.036730945821859</v>
      </c>
    </row>
    <row r="85" spans="1:35" x14ac:dyDescent="0.2">
      <c r="A85" s="74">
        <v>71</v>
      </c>
      <c r="B85" s="105" t="s">
        <v>105</v>
      </c>
      <c r="C85" s="106" t="s">
        <v>106</v>
      </c>
      <c r="D85" s="76">
        <v>84099100</v>
      </c>
      <c r="E85" s="77" t="s">
        <v>150</v>
      </c>
      <c r="F85" s="77" t="s">
        <v>153</v>
      </c>
      <c r="G85" s="76">
        <v>40</v>
      </c>
      <c r="H85" s="76">
        <v>10</v>
      </c>
      <c r="I85" s="78">
        <v>0.53700000000000003</v>
      </c>
      <c r="J85" s="78">
        <f t="shared" si="45"/>
        <v>2.1480000000000001</v>
      </c>
      <c r="K85" s="78">
        <v>0.155</v>
      </c>
      <c r="L85" s="78">
        <v>0.42499999999999999</v>
      </c>
      <c r="M85" s="78">
        <f t="shared" si="54"/>
        <v>0.19750000000000001</v>
      </c>
      <c r="N85" s="62">
        <f t="shared" si="55"/>
        <v>2.3455000000000004</v>
      </c>
      <c r="O85" s="107">
        <f t="shared" si="46"/>
        <v>0</v>
      </c>
      <c r="P85" s="107">
        <f t="shared" si="47"/>
        <v>0</v>
      </c>
      <c r="Q85" s="79"/>
      <c r="R85" s="79"/>
      <c r="S85" s="79"/>
      <c r="T85" s="79"/>
      <c r="U85" s="79"/>
      <c r="V85" s="76">
        <f t="shared" si="48"/>
        <v>0</v>
      </c>
      <c r="W85" s="80">
        <f>$Y$84</f>
        <v>1050</v>
      </c>
      <c r="X85" s="80">
        <f t="shared" si="50"/>
        <v>0</v>
      </c>
      <c r="Y85" s="68"/>
      <c r="Z85" s="68"/>
      <c r="AA85" s="68">
        <f t="shared" si="51"/>
        <v>210</v>
      </c>
      <c r="AB85" s="68">
        <v>26</v>
      </c>
      <c r="AC85" s="68">
        <v>12.5</v>
      </c>
      <c r="AD85" s="68">
        <v>8.3000000000000007</v>
      </c>
      <c r="AE85" s="55">
        <f t="shared" si="52"/>
        <v>1306.8</v>
      </c>
      <c r="AF85" s="68"/>
      <c r="AG85" s="69">
        <v>1830</v>
      </c>
      <c r="AH85" s="160">
        <f t="shared" si="56"/>
        <v>523.20000000000005</v>
      </c>
      <c r="AI85" s="161">
        <f t="shared" si="57"/>
        <v>40.036730945821859</v>
      </c>
    </row>
    <row r="86" spans="1:35" x14ac:dyDescent="0.2">
      <c r="A86" s="74">
        <v>72</v>
      </c>
      <c r="B86" s="105" t="s">
        <v>107</v>
      </c>
      <c r="C86" s="106" t="s">
        <v>108</v>
      </c>
      <c r="D86" s="76">
        <v>84099100</v>
      </c>
      <c r="E86" s="77" t="s">
        <v>150</v>
      </c>
      <c r="F86" s="77" t="s">
        <v>153</v>
      </c>
      <c r="G86" s="76">
        <v>40</v>
      </c>
      <c r="H86" s="76">
        <v>10</v>
      </c>
      <c r="I86" s="78">
        <v>0.54800000000000004</v>
      </c>
      <c r="J86" s="78">
        <f t="shared" si="45"/>
        <v>2.1920000000000002</v>
      </c>
      <c r="K86" s="78">
        <v>0.155</v>
      </c>
      <c r="L86" s="78">
        <v>0.42499999999999999</v>
      </c>
      <c r="M86" s="78">
        <f t="shared" si="54"/>
        <v>0.19750000000000001</v>
      </c>
      <c r="N86" s="62">
        <f t="shared" si="55"/>
        <v>2.3895</v>
      </c>
      <c r="O86" s="107">
        <f t="shared" si="46"/>
        <v>0</v>
      </c>
      <c r="P86" s="107">
        <f t="shared" si="47"/>
        <v>0</v>
      </c>
      <c r="Q86" s="79"/>
      <c r="R86" s="79"/>
      <c r="S86" s="79"/>
      <c r="T86" s="79"/>
      <c r="U86" s="79"/>
      <c r="V86" s="76">
        <f t="shared" si="48"/>
        <v>0</v>
      </c>
      <c r="W86" s="80">
        <f>$Y$84</f>
        <v>1050</v>
      </c>
      <c r="X86" s="80">
        <f t="shared" si="50"/>
        <v>0</v>
      </c>
      <c r="Y86" s="68"/>
      <c r="Z86" s="68"/>
      <c r="AA86" s="68">
        <f t="shared" si="51"/>
        <v>210</v>
      </c>
      <c r="AB86" s="68">
        <v>26</v>
      </c>
      <c r="AC86" s="68">
        <v>12.5</v>
      </c>
      <c r="AD86" s="68">
        <v>8.3000000000000007</v>
      </c>
      <c r="AE86" s="55">
        <f t="shared" si="52"/>
        <v>1306.8</v>
      </c>
      <c r="AF86" s="68"/>
      <c r="AG86" s="69">
        <v>1830</v>
      </c>
      <c r="AH86" s="160">
        <f t="shared" si="56"/>
        <v>523.20000000000005</v>
      </c>
      <c r="AI86" s="161">
        <f t="shared" si="57"/>
        <v>40.036730945821859</v>
      </c>
    </row>
    <row r="87" spans="1:35" x14ac:dyDescent="0.2">
      <c r="A87" s="74">
        <v>73</v>
      </c>
      <c r="B87" s="105" t="s">
        <v>109</v>
      </c>
      <c r="C87" s="106" t="s">
        <v>110</v>
      </c>
      <c r="D87" s="76">
        <v>84099100</v>
      </c>
      <c r="E87" s="77" t="s">
        <v>150</v>
      </c>
      <c r="F87" s="77" t="s">
        <v>153</v>
      </c>
      <c r="G87" s="76">
        <v>40</v>
      </c>
      <c r="H87" s="76">
        <v>10</v>
      </c>
      <c r="I87" s="78">
        <v>0.55900000000000005</v>
      </c>
      <c r="J87" s="78">
        <f t="shared" si="45"/>
        <v>2.2360000000000002</v>
      </c>
      <c r="K87" s="78">
        <v>0.155</v>
      </c>
      <c r="L87" s="78">
        <v>0.42499999999999999</v>
      </c>
      <c r="M87" s="78">
        <f t="shared" si="54"/>
        <v>0.19750000000000001</v>
      </c>
      <c r="N87" s="62">
        <f t="shared" si="55"/>
        <v>2.4335000000000004</v>
      </c>
      <c r="O87" s="107">
        <f t="shared" si="46"/>
        <v>0</v>
      </c>
      <c r="P87" s="107">
        <f t="shared" si="47"/>
        <v>0</v>
      </c>
      <c r="Q87" s="79"/>
      <c r="R87" s="79"/>
      <c r="S87" s="79"/>
      <c r="T87" s="79"/>
      <c r="U87" s="79"/>
      <c r="V87" s="76">
        <f t="shared" si="48"/>
        <v>0</v>
      </c>
      <c r="W87" s="80">
        <f>$Y$84</f>
        <v>1050</v>
      </c>
      <c r="X87" s="80">
        <f t="shared" si="50"/>
        <v>0</v>
      </c>
      <c r="Y87" s="68"/>
      <c r="Z87" s="68"/>
      <c r="AA87" s="68">
        <f t="shared" si="51"/>
        <v>210</v>
      </c>
      <c r="AB87" s="68">
        <v>26</v>
      </c>
      <c r="AC87" s="68">
        <v>12.5</v>
      </c>
      <c r="AD87" s="68">
        <v>8.3000000000000007</v>
      </c>
      <c r="AE87" s="55">
        <f t="shared" si="52"/>
        <v>1306.8</v>
      </c>
      <c r="AF87" s="68"/>
      <c r="AG87" s="69">
        <v>1830</v>
      </c>
      <c r="AH87" s="160">
        <f t="shared" si="56"/>
        <v>523.20000000000005</v>
      </c>
      <c r="AI87" s="161">
        <f t="shared" si="57"/>
        <v>40.036730945821859</v>
      </c>
    </row>
    <row r="88" spans="1:35" x14ac:dyDescent="0.2">
      <c r="A88" s="74">
        <v>74</v>
      </c>
      <c r="B88" s="105" t="s">
        <v>111</v>
      </c>
      <c r="C88" s="106">
        <v>92</v>
      </c>
      <c r="D88" s="76">
        <v>84099100</v>
      </c>
      <c r="E88" s="77" t="s">
        <v>150</v>
      </c>
      <c r="F88" s="77" t="s">
        <v>153</v>
      </c>
      <c r="G88" s="76">
        <v>40</v>
      </c>
      <c r="H88" s="76">
        <v>10</v>
      </c>
      <c r="I88" s="78">
        <v>0.43099999999999999</v>
      </c>
      <c r="J88" s="78">
        <f t="shared" si="45"/>
        <v>1.724</v>
      </c>
      <c r="K88" s="78">
        <v>0.155</v>
      </c>
      <c r="L88" s="78">
        <v>0.42499999999999999</v>
      </c>
      <c r="M88" s="78">
        <f t="shared" si="54"/>
        <v>0.19750000000000001</v>
      </c>
      <c r="N88" s="62">
        <f t="shared" si="55"/>
        <v>1.9215</v>
      </c>
      <c r="O88" s="107">
        <f t="shared" si="46"/>
        <v>0</v>
      </c>
      <c r="P88" s="107">
        <f t="shared" si="47"/>
        <v>0</v>
      </c>
      <c r="Q88" s="79"/>
      <c r="R88" s="79"/>
      <c r="S88" s="79"/>
      <c r="T88" s="79"/>
      <c r="U88" s="79"/>
      <c r="V88" s="76">
        <f t="shared" si="48"/>
        <v>0</v>
      </c>
      <c r="W88" s="80">
        <f>$Y$88</f>
        <v>1050</v>
      </c>
      <c r="X88" s="80">
        <f t="shared" si="50"/>
        <v>0</v>
      </c>
      <c r="Y88" s="68">
        <v>1050</v>
      </c>
      <c r="Z88" s="68"/>
      <c r="AA88" s="68">
        <f t="shared" si="51"/>
        <v>210</v>
      </c>
      <c r="AB88" s="68">
        <v>26</v>
      </c>
      <c r="AC88" s="68">
        <v>12.5</v>
      </c>
      <c r="AD88" s="68">
        <v>8.3000000000000007</v>
      </c>
      <c r="AE88" s="55">
        <f t="shared" si="52"/>
        <v>1306.8</v>
      </c>
      <c r="AF88" s="68"/>
      <c r="AG88" s="69">
        <v>1830</v>
      </c>
      <c r="AH88" s="160">
        <f t="shared" si="56"/>
        <v>523.20000000000005</v>
      </c>
      <c r="AI88" s="161">
        <f t="shared" si="57"/>
        <v>40.036730945821859</v>
      </c>
    </row>
    <row r="89" spans="1:35" x14ac:dyDescent="0.2">
      <c r="A89" s="74">
        <v>75</v>
      </c>
      <c r="B89" s="105" t="s">
        <v>112</v>
      </c>
      <c r="C89" s="106">
        <v>92.5</v>
      </c>
      <c r="D89" s="76">
        <v>84099100</v>
      </c>
      <c r="E89" s="77" t="s">
        <v>150</v>
      </c>
      <c r="F89" s="77" t="s">
        <v>153</v>
      </c>
      <c r="G89" s="76">
        <v>40</v>
      </c>
      <c r="H89" s="76">
        <v>10</v>
      </c>
      <c r="I89" s="78">
        <v>0.437</v>
      </c>
      <c r="J89" s="78">
        <f t="shared" si="45"/>
        <v>1.748</v>
      </c>
      <c r="K89" s="78">
        <v>0.155</v>
      </c>
      <c r="L89" s="78">
        <v>0.42499999999999999</v>
      </c>
      <c r="M89" s="78">
        <f t="shared" si="54"/>
        <v>0.19750000000000001</v>
      </c>
      <c r="N89" s="62">
        <f t="shared" si="55"/>
        <v>1.9455</v>
      </c>
      <c r="O89" s="107">
        <f t="shared" si="46"/>
        <v>0</v>
      </c>
      <c r="P89" s="107">
        <f t="shared" si="47"/>
        <v>0</v>
      </c>
      <c r="Q89" s="79"/>
      <c r="R89" s="79"/>
      <c r="S89" s="79"/>
      <c r="T89" s="79"/>
      <c r="U89" s="79"/>
      <c r="V89" s="76">
        <f t="shared" si="48"/>
        <v>0</v>
      </c>
      <c r="W89" s="80">
        <f>$Y$88</f>
        <v>1050</v>
      </c>
      <c r="X89" s="80">
        <f t="shared" si="50"/>
        <v>0</v>
      </c>
      <c r="Y89" s="68"/>
      <c r="Z89" s="68"/>
      <c r="AA89" s="68">
        <f t="shared" si="51"/>
        <v>210</v>
      </c>
      <c r="AB89" s="68">
        <v>26</v>
      </c>
      <c r="AC89" s="68">
        <v>12.5</v>
      </c>
      <c r="AD89" s="68">
        <v>8.3000000000000007</v>
      </c>
      <c r="AE89" s="55">
        <f t="shared" si="52"/>
        <v>1306.8</v>
      </c>
      <c r="AF89" s="68"/>
      <c r="AG89" s="69">
        <v>1830</v>
      </c>
      <c r="AH89" s="160">
        <f t="shared" si="56"/>
        <v>523.20000000000005</v>
      </c>
      <c r="AI89" s="161">
        <f t="shared" si="57"/>
        <v>40.036730945821859</v>
      </c>
    </row>
    <row r="90" spans="1:35" x14ac:dyDescent="0.2">
      <c r="A90" s="74">
        <v>76</v>
      </c>
      <c r="B90" s="105" t="s">
        <v>113</v>
      </c>
      <c r="C90" s="106">
        <v>93</v>
      </c>
      <c r="D90" s="76">
        <v>84099100</v>
      </c>
      <c r="E90" s="77" t="s">
        <v>150</v>
      </c>
      <c r="F90" s="77" t="s">
        <v>153</v>
      </c>
      <c r="G90" s="76">
        <v>40</v>
      </c>
      <c r="H90" s="76">
        <v>10</v>
      </c>
      <c r="I90" s="78">
        <v>0.443</v>
      </c>
      <c r="J90" s="78">
        <f t="shared" si="45"/>
        <v>1.772</v>
      </c>
      <c r="K90" s="78">
        <v>0.155</v>
      </c>
      <c r="L90" s="78">
        <v>0.42499999999999999</v>
      </c>
      <c r="M90" s="78">
        <f t="shared" si="54"/>
        <v>0.19750000000000001</v>
      </c>
      <c r="N90" s="62">
        <f t="shared" si="55"/>
        <v>1.9695</v>
      </c>
      <c r="O90" s="107">
        <f t="shared" si="46"/>
        <v>0</v>
      </c>
      <c r="P90" s="107">
        <f t="shared" si="47"/>
        <v>0</v>
      </c>
      <c r="Q90" s="79"/>
      <c r="R90" s="79"/>
      <c r="S90" s="79"/>
      <c r="T90" s="79"/>
      <c r="U90" s="79"/>
      <c r="V90" s="76">
        <f t="shared" si="48"/>
        <v>0</v>
      </c>
      <c r="W90" s="80">
        <f>$Y$88</f>
        <v>1050</v>
      </c>
      <c r="X90" s="80">
        <f t="shared" si="50"/>
        <v>0</v>
      </c>
      <c r="Y90" s="68"/>
      <c r="Z90" s="68"/>
      <c r="AA90" s="68">
        <f t="shared" si="51"/>
        <v>210</v>
      </c>
      <c r="AB90" s="68">
        <v>26</v>
      </c>
      <c r="AC90" s="68">
        <v>12.5</v>
      </c>
      <c r="AD90" s="68">
        <v>8.3000000000000007</v>
      </c>
      <c r="AE90" s="55">
        <f t="shared" si="52"/>
        <v>1306.8</v>
      </c>
      <c r="AF90" s="68"/>
      <c r="AG90" s="69">
        <v>1830</v>
      </c>
      <c r="AH90" s="160">
        <f t="shared" si="56"/>
        <v>523.20000000000005</v>
      </c>
      <c r="AI90" s="161">
        <f t="shared" si="57"/>
        <v>40.036730945821859</v>
      </c>
    </row>
    <row r="91" spans="1:35" x14ac:dyDescent="0.2">
      <c r="A91" s="74">
        <v>77</v>
      </c>
      <c r="B91" s="105" t="s">
        <v>114</v>
      </c>
      <c r="C91" s="106">
        <v>93.5</v>
      </c>
      <c r="D91" s="76">
        <v>84099100</v>
      </c>
      <c r="E91" s="77" t="s">
        <v>150</v>
      </c>
      <c r="F91" s="77" t="s">
        <v>153</v>
      </c>
      <c r="G91" s="76">
        <v>40</v>
      </c>
      <c r="H91" s="76">
        <v>10</v>
      </c>
      <c r="I91" s="78">
        <v>0.44900000000000001</v>
      </c>
      <c r="J91" s="78">
        <f t="shared" si="45"/>
        <v>1.796</v>
      </c>
      <c r="K91" s="78">
        <v>0.155</v>
      </c>
      <c r="L91" s="78">
        <v>0.42499999999999999</v>
      </c>
      <c r="M91" s="78">
        <f t="shared" si="54"/>
        <v>0.19750000000000001</v>
      </c>
      <c r="N91" s="62">
        <f t="shared" si="55"/>
        <v>1.9935</v>
      </c>
      <c r="O91" s="107">
        <f t="shared" si="46"/>
        <v>0</v>
      </c>
      <c r="P91" s="107">
        <f t="shared" si="47"/>
        <v>0</v>
      </c>
      <c r="Q91" s="79"/>
      <c r="R91" s="79"/>
      <c r="S91" s="79"/>
      <c r="T91" s="79"/>
      <c r="U91" s="79"/>
      <c r="V91" s="76">
        <f t="shared" si="48"/>
        <v>0</v>
      </c>
      <c r="W91" s="80">
        <f>$Y$88</f>
        <v>1050</v>
      </c>
      <c r="X91" s="80">
        <f t="shared" si="50"/>
        <v>0</v>
      </c>
      <c r="Y91" s="68"/>
      <c r="Z91" s="68"/>
      <c r="AA91" s="68">
        <f t="shared" si="51"/>
        <v>210</v>
      </c>
      <c r="AB91" s="68">
        <v>26</v>
      </c>
      <c r="AC91" s="68">
        <v>12.5</v>
      </c>
      <c r="AD91" s="68">
        <v>8.3000000000000007</v>
      </c>
      <c r="AE91" s="55">
        <f t="shared" si="52"/>
        <v>1306.8</v>
      </c>
      <c r="AF91" s="68"/>
      <c r="AG91" s="69">
        <v>1830</v>
      </c>
      <c r="AH91" s="160">
        <f t="shared" si="56"/>
        <v>523.20000000000005</v>
      </c>
      <c r="AI91" s="161">
        <f t="shared" si="57"/>
        <v>40.036730945821859</v>
      </c>
    </row>
    <row r="92" spans="1:35" x14ac:dyDescent="0.2">
      <c r="A92" s="74">
        <v>78</v>
      </c>
      <c r="B92" s="108" t="s">
        <v>115</v>
      </c>
      <c r="C92" s="109">
        <v>95.5</v>
      </c>
      <c r="D92" s="76">
        <v>84099100</v>
      </c>
      <c r="E92" s="77" t="s">
        <v>150</v>
      </c>
      <c r="F92" s="77" t="s">
        <v>153</v>
      </c>
      <c r="G92" s="76">
        <v>40</v>
      </c>
      <c r="H92" s="76">
        <v>10</v>
      </c>
      <c r="I92" s="78">
        <v>0.44500000000000001</v>
      </c>
      <c r="J92" s="78">
        <f t="shared" si="45"/>
        <v>1.78</v>
      </c>
      <c r="K92" s="78">
        <v>0.155</v>
      </c>
      <c r="L92" s="78">
        <v>0.42499999999999999</v>
      </c>
      <c r="M92" s="78">
        <f t="shared" si="54"/>
        <v>0.19750000000000001</v>
      </c>
      <c r="N92" s="62">
        <f t="shared" si="55"/>
        <v>1.9775</v>
      </c>
      <c r="O92" s="107">
        <f t="shared" si="46"/>
        <v>0</v>
      </c>
      <c r="P92" s="107">
        <f t="shared" si="47"/>
        <v>0</v>
      </c>
      <c r="Q92" s="79"/>
      <c r="R92" s="79"/>
      <c r="S92" s="79"/>
      <c r="T92" s="79"/>
      <c r="U92" s="79"/>
      <c r="V92" s="76">
        <f t="shared" si="48"/>
        <v>0</v>
      </c>
      <c r="W92" s="80">
        <f>$Y$92</f>
        <v>1050</v>
      </c>
      <c r="X92" s="80">
        <f t="shared" si="50"/>
        <v>0</v>
      </c>
      <c r="Y92" s="68">
        <v>1050</v>
      </c>
      <c r="Z92" s="68"/>
      <c r="AA92" s="68">
        <f t="shared" si="51"/>
        <v>210</v>
      </c>
      <c r="AB92" s="68">
        <v>26</v>
      </c>
      <c r="AC92" s="68">
        <v>12.5</v>
      </c>
      <c r="AD92" s="68">
        <v>8.3000000000000007</v>
      </c>
      <c r="AE92" s="55">
        <f t="shared" si="52"/>
        <v>1306.8</v>
      </c>
      <c r="AF92" s="68"/>
      <c r="AG92" s="69">
        <v>1830</v>
      </c>
      <c r="AH92" s="160">
        <f t="shared" si="56"/>
        <v>523.20000000000005</v>
      </c>
      <c r="AI92" s="161">
        <f t="shared" si="57"/>
        <v>40.036730945821859</v>
      </c>
    </row>
    <row r="93" spans="1:35" x14ac:dyDescent="0.2">
      <c r="A93" s="74">
        <v>79</v>
      </c>
      <c r="B93" s="108" t="s">
        <v>116</v>
      </c>
      <c r="C93" s="109">
        <v>96</v>
      </c>
      <c r="D93" s="76">
        <v>84099100</v>
      </c>
      <c r="E93" s="77" t="s">
        <v>150</v>
      </c>
      <c r="F93" s="77" t="s">
        <v>153</v>
      </c>
      <c r="G93" s="76">
        <v>40</v>
      </c>
      <c r="H93" s="76">
        <v>10</v>
      </c>
      <c r="I93" s="78">
        <v>0.45300000000000001</v>
      </c>
      <c r="J93" s="78">
        <f t="shared" si="45"/>
        <v>1.8120000000000001</v>
      </c>
      <c r="K93" s="78">
        <v>0.155</v>
      </c>
      <c r="L93" s="78">
        <v>0.42499999999999999</v>
      </c>
      <c r="M93" s="78">
        <f t="shared" si="54"/>
        <v>0.19750000000000001</v>
      </c>
      <c r="N93" s="62">
        <f t="shared" si="55"/>
        <v>2.0095000000000001</v>
      </c>
      <c r="O93" s="107">
        <f t="shared" si="46"/>
        <v>0</v>
      </c>
      <c r="P93" s="107">
        <f t="shared" si="47"/>
        <v>0</v>
      </c>
      <c r="Q93" s="79"/>
      <c r="R93" s="79"/>
      <c r="S93" s="79"/>
      <c r="T93" s="79"/>
      <c r="U93" s="79"/>
      <c r="V93" s="76">
        <f t="shared" si="48"/>
        <v>0</v>
      </c>
      <c r="W93" s="80">
        <f>$Y$92</f>
        <v>1050</v>
      </c>
      <c r="X93" s="80">
        <f t="shared" si="50"/>
        <v>0</v>
      </c>
      <c r="Y93" s="68"/>
      <c r="Z93" s="68"/>
      <c r="AA93" s="68">
        <f t="shared" si="51"/>
        <v>210</v>
      </c>
      <c r="AB93" s="68">
        <v>26</v>
      </c>
      <c r="AC93" s="68">
        <v>12.5</v>
      </c>
      <c r="AD93" s="68">
        <v>8.3000000000000007</v>
      </c>
      <c r="AE93" s="55">
        <f t="shared" si="52"/>
        <v>1306.8</v>
      </c>
      <c r="AF93" s="68"/>
      <c r="AG93" s="69">
        <v>1830</v>
      </c>
      <c r="AH93" s="160">
        <f t="shared" si="56"/>
        <v>523.20000000000005</v>
      </c>
      <c r="AI93" s="161">
        <f t="shared" si="57"/>
        <v>40.036730945821859</v>
      </c>
    </row>
    <row r="94" spans="1:35" x14ac:dyDescent="0.2">
      <c r="A94" s="74">
        <v>80</v>
      </c>
      <c r="B94" s="108" t="s">
        <v>117</v>
      </c>
      <c r="C94" s="109">
        <v>96.5</v>
      </c>
      <c r="D94" s="76">
        <v>84099100</v>
      </c>
      <c r="E94" s="77" t="s">
        <v>150</v>
      </c>
      <c r="F94" s="77" t="s">
        <v>153</v>
      </c>
      <c r="G94" s="76">
        <v>40</v>
      </c>
      <c r="H94" s="76">
        <v>10</v>
      </c>
      <c r="I94" s="78">
        <v>0.46100000000000002</v>
      </c>
      <c r="J94" s="78">
        <f t="shared" si="45"/>
        <v>1.8440000000000001</v>
      </c>
      <c r="K94" s="78">
        <v>0.155</v>
      </c>
      <c r="L94" s="78">
        <v>0.42499999999999999</v>
      </c>
      <c r="M94" s="78">
        <f t="shared" si="54"/>
        <v>0.19750000000000001</v>
      </c>
      <c r="N94" s="62">
        <f t="shared" si="55"/>
        <v>2.0415000000000001</v>
      </c>
      <c r="O94" s="107">
        <f t="shared" si="46"/>
        <v>0</v>
      </c>
      <c r="P94" s="107">
        <f t="shared" si="47"/>
        <v>0</v>
      </c>
      <c r="Q94" s="79"/>
      <c r="R94" s="79"/>
      <c r="S94" s="79"/>
      <c r="T94" s="79"/>
      <c r="U94" s="79"/>
      <c r="V94" s="76">
        <f t="shared" si="48"/>
        <v>0</v>
      </c>
      <c r="W94" s="80">
        <f>$Y$92</f>
        <v>1050</v>
      </c>
      <c r="X94" s="80">
        <f t="shared" si="50"/>
        <v>0</v>
      </c>
      <c r="Y94" s="68"/>
      <c r="Z94" s="68"/>
      <c r="AA94" s="68">
        <f t="shared" si="51"/>
        <v>210</v>
      </c>
      <c r="AB94" s="68">
        <v>26</v>
      </c>
      <c r="AC94" s="68">
        <v>12.5</v>
      </c>
      <c r="AD94" s="68">
        <v>8.3000000000000007</v>
      </c>
      <c r="AE94" s="55">
        <f t="shared" si="52"/>
        <v>1306.8</v>
      </c>
      <c r="AF94" s="68"/>
      <c r="AG94" s="69">
        <v>1830</v>
      </c>
      <c r="AH94" s="160">
        <f t="shared" si="56"/>
        <v>523.20000000000005</v>
      </c>
      <c r="AI94" s="161">
        <f t="shared" si="57"/>
        <v>40.036730945821859</v>
      </c>
    </row>
    <row r="95" spans="1:35" x14ac:dyDescent="0.2">
      <c r="A95" s="74">
        <v>81</v>
      </c>
      <c r="B95" s="108" t="s">
        <v>118</v>
      </c>
      <c r="C95" s="109">
        <v>95.5</v>
      </c>
      <c r="D95" s="76">
        <v>84099100</v>
      </c>
      <c r="E95" s="77" t="s">
        <v>150</v>
      </c>
      <c r="F95" s="77" t="s">
        <v>153</v>
      </c>
      <c r="G95" s="76">
        <v>40</v>
      </c>
      <c r="H95" s="76">
        <v>10</v>
      </c>
      <c r="I95" s="78"/>
      <c r="J95" s="78">
        <f t="shared" si="45"/>
        <v>0</v>
      </c>
      <c r="K95" s="78">
        <v>0.155</v>
      </c>
      <c r="L95" s="78">
        <v>0.42499999999999999</v>
      </c>
      <c r="M95" s="78">
        <f t="shared" si="54"/>
        <v>0.19750000000000001</v>
      </c>
      <c r="N95" s="62">
        <f t="shared" si="55"/>
        <v>0.19750000000000001</v>
      </c>
      <c r="O95" s="107">
        <f t="shared" si="46"/>
        <v>0</v>
      </c>
      <c r="P95" s="107">
        <f t="shared" si="47"/>
        <v>0</v>
      </c>
      <c r="Q95" s="79"/>
      <c r="R95" s="79"/>
      <c r="S95" s="79"/>
      <c r="T95" s="79"/>
      <c r="U95" s="79"/>
      <c r="V95" s="76">
        <f t="shared" si="48"/>
        <v>0</v>
      </c>
      <c r="W95" s="80">
        <f>$Y$95</f>
        <v>1050</v>
      </c>
      <c r="X95" s="80">
        <f t="shared" si="50"/>
        <v>0</v>
      </c>
      <c r="Y95" s="68">
        <v>1050</v>
      </c>
      <c r="Z95" s="68"/>
      <c r="AA95" s="68">
        <f t="shared" si="51"/>
        <v>210</v>
      </c>
      <c r="AB95" s="68">
        <v>26</v>
      </c>
      <c r="AC95" s="68">
        <v>12.5</v>
      </c>
      <c r="AD95" s="68">
        <v>8.3000000000000007</v>
      </c>
      <c r="AE95" s="55">
        <f t="shared" si="52"/>
        <v>1306.8</v>
      </c>
      <c r="AF95" s="68"/>
      <c r="AG95" s="69">
        <v>1830</v>
      </c>
      <c r="AH95" s="160">
        <f t="shared" si="56"/>
        <v>523.20000000000005</v>
      </c>
      <c r="AI95" s="161">
        <f t="shared" si="57"/>
        <v>40.036730945821859</v>
      </c>
    </row>
    <row r="96" spans="1:35" x14ac:dyDescent="0.2">
      <c r="A96" s="74">
        <v>82</v>
      </c>
      <c r="B96" s="108" t="s">
        <v>119</v>
      </c>
      <c r="C96" s="109">
        <v>96</v>
      </c>
      <c r="D96" s="76">
        <v>84099100</v>
      </c>
      <c r="E96" s="77" t="s">
        <v>150</v>
      </c>
      <c r="F96" s="77" t="s">
        <v>153</v>
      </c>
      <c r="G96" s="76">
        <v>40</v>
      </c>
      <c r="H96" s="76">
        <v>10</v>
      </c>
      <c r="I96" s="78"/>
      <c r="J96" s="78">
        <f t="shared" si="45"/>
        <v>0</v>
      </c>
      <c r="K96" s="78">
        <v>0.155</v>
      </c>
      <c r="L96" s="78">
        <v>0.42499999999999999</v>
      </c>
      <c r="M96" s="78">
        <f t="shared" si="54"/>
        <v>0.19750000000000001</v>
      </c>
      <c r="N96" s="62">
        <f t="shared" si="55"/>
        <v>0.19750000000000001</v>
      </c>
      <c r="O96" s="107">
        <f t="shared" si="46"/>
        <v>0</v>
      </c>
      <c r="P96" s="107">
        <f t="shared" si="47"/>
        <v>0</v>
      </c>
      <c r="Q96" s="79"/>
      <c r="R96" s="79"/>
      <c r="S96" s="79"/>
      <c r="T96" s="79"/>
      <c r="U96" s="79"/>
      <c r="V96" s="76">
        <f t="shared" si="48"/>
        <v>0</v>
      </c>
      <c r="W96" s="80">
        <f>$Y$95</f>
        <v>1050</v>
      </c>
      <c r="X96" s="80">
        <f t="shared" si="50"/>
        <v>0</v>
      </c>
      <c r="Y96" s="68"/>
      <c r="Z96" s="68"/>
      <c r="AA96" s="68">
        <f t="shared" si="51"/>
        <v>210</v>
      </c>
      <c r="AB96" s="68">
        <v>26</v>
      </c>
      <c r="AC96" s="68">
        <v>12.5</v>
      </c>
      <c r="AD96" s="68">
        <v>8.3000000000000007</v>
      </c>
      <c r="AE96" s="55">
        <f t="shared" si="52"/>
        <v>1306.8</v>
      </c>
      <c r="AF96" s="68"/>
      <c r="AG96" s="69">
        <v>1830</v>
      </c>
      <c r="AH96" s="160">
        <f t="shared" si="56"/>
        <v>523.20000000000005</v>
      </c>
      <c r="AI96" s="161">
        <f t="shared" si="57"/>
        <v>40.036730945821859</v>
      </c>
    </row>
    <row r="97" spans="1:35" x14ac:dyDescent="0.2">
      <c r="A97" s="74">
        <v>83</v>
      </c>
      <c r="B97" s="108" t="s">
        <v>120</v>
      </c>
      <c r="C97" s="109">
        <v>96.5</v>
      </c>
      <c r="D97" s="76">
        <v>84099100</v>
      </c>
      <c r="E97" s="77" t="s">
        <v>150</v>
      </c>
      <c r="F97" s="77" t="s">
        <v>153</v>
      </c>
      <c r="G97" s="76">
        <v>40</v>
      </c>
      <c r="H97" s="76">
        <v>10</v>
      </c>
      <c r="I97" s="78"/>
      <c r="J97" s="78">
        <f t="shared" si="45"/>
        <v>0</v>
      </c>
      <c r="K97" s="78">
        <v>0.155</v>
      </c>
      <c r="L97" s="78">
        <v>0.42499999999999999</v>
      </c>
      <c r="M97" s="78">
        <f t="shared" si="54"/>
        <v>0.19750000000000001</v>
      </c>
      <c r="N97" s="62">
        <f t="shared" si="55"/>
        <v>0.19750000000000001</v>
      </c>
      <c r="O97" s="107">
        <f t="shared" si="46"/>
        <v>0</v>
      </c>
      <c r="P97" s="107">
        <f t="shared" si="47"/>
        <v>0</v>
      </c>
      <c r="Q97" s="79"/>
      <c r="R97" s="79"/>
      <c r="S97" s="79"/>
      <c r="T97" s="79"/>
      <c r="U97" s="79"/>
      <c r="V97" s="76">
        <f t="shared" si="48"/>
        <v>0</v>
      </c>
      <c r="W97" s="80">
        <f>$Y$95</f>
        <v>1050</v>
      </c>
      <c r="X97" s="80">
        <f t="shared" si="50"/>
        <v>0</v>
      </c>
      <c r="Y97" s="68"/>
      <c r="Z97" s="68"/>
      <c r="AA97" s="68">
        <f t="shared" si="51"/>
        <v>210</v>
      </c>
      <c r="AB97" s="68">
        <v>26</v>
      </c>
      <c r="AC97" s="68">
        <v>12.5</v>
      </c>
      <c r="AD97" s="68">
        <v>8.3000000000000007</v>
      </c>
      <c r="AE97" s="55">
        <f t="shared" si="52"/>
        <v>1306.8</v>
      </c>
      <c r="AF97" s="68"/>
      <c r="AG97" s="69">
        <v>1830</v>
      </c>
      <c r="AH97" s="160">
        <f t="shared" si="56"/>
        <v>523.20000000000005</v>
      </c>
      <c r="AI97" s="161">
        <f t="shared" si="57"/>
        <v>40.036730945821859</v>
      </c>
    </row>
    <row r="98" spans="1:35" s="92" customFormat="1" ht="12.75" thickBot="1" x14ac:dyDescent="0.25">
      <c r="A98" s="110"/>
      <c r="B98" s="111"/>
      <c r="C98" s="112"/>
      <c r="D98" s="113"/>
      <c r="E98" s="114"/>
      <c r="F98" s="114"/>
      <c r="G98" s="113"/>
      <c r="H98" s="113"/>
      <c r="I98" s="112"/>
      <c r="J98" s="112"/>
      <c r="K98" s="112"/>
      <c r="L98" s="112"/>
      <c r="M98" s="112"/>
      <c r="N98" s="112"/>
      <c r="O98" s="115">
        <f>SUM(O76:O97)</f>
        <v>0</v>
      </c>
      <c r="P98" s="115">
        <f>SUM(P76:P97)</f>
        <v>0</v>
      </c>
      <c r="Q98" s="116"/>
      <c r="R98" s="116"/>
      <c r="S98" s="116"/>
      <c r="T98" s="116"/>
      <c r="U98" s="116"/>
      <c r="V98" s="23">
        <f>SUM(V76:V97)</f>
        <v>0</v>
      </c>
      <c r="W98" s="23"/>
      <c r="X98" s="23">
        <f>SUM(X76:X97)</f>
        <v>0</v>
      </c>
      <c r="Y98" s="89"/>
      <c r="Z98" s="89"/>
      <c r="AA98" s="89"/>
      <c r="AB98" s="89"/>
      <c r="AC98" s="89"/>
      <c r="AD98" s="89"/>
      <c r="AE98" s="90"/>
      <c r="AF98" s="89"/>
      <c r="AG98" s="91"/>
      <c r="AH98" s="163"/>
      <c r="AI98" s="163"/>
    </row>
    <row r="99" spans="1:35" s="5" customFormat="1" ht="30" customHeight="1" x14ac:dyDescent="0.25">
      <c r="A99" s="72" t="s">
        <v>0</v>
      </c>
      <c r="B99" s="19" t="s">
        <v>121</v>
      </c>
      <c r="C99" s="73" t="s">
        <v>2</v>
      </c>
      <c r="D99" s="18"/>
      <c r="E99" s="19" t="s">
        <v>149</v>
      </c>
      <c r="F99" s="19" t="s">
        <v>152</v>
      </c>
      <c r="G99" s="18" t="s">
        <v>157</v>
      </c>
      <c r="H99" s="18" t="s">
        <v>156</v>
      </c>
      <c r="I99" s="19" t="s">
        <v>142</v>
      </c>
      <c r="J99" s="19" t="s">
        <v>143</v>
      </c>
      <c r="K99" s="19" t="s">
        <v>144</v>
      </c>
      <c r="L99" s="19" t="s">
        <v>145</v>
      </c>
      <c r="M99" s="19" t="s">
        <v>146</v>
      </c>
      <c r="N99" s="19"/>
      <c r="O99" s="19" t="s">
        <v>147</v>
      </c>
      <c r="P99" s="19" t="s">
        <v>148</v>
      </c>
      <c r="Q99" s="19" t="s">
        <v>3</v>
      </c>
      <c r="R99" s="19" t="s">
        <v>63</v>
      </c>
      <c r="S99" s="19" t="s">
        <v>4</v>
      </c>
      <c r="T99" s="19" t="s">
        <v>64</v>
      </c>
      <c r="U99" s="19" t="s">
        <v>6</v>
      </c>
      <c r="V99" s="18" t="s">
        <v>122</v>
      </c>
      <c r="W99" s="19" t="s">
        <v>9</v>
      </c>
      <c r="X99" s="19" t="s">
        <v>10</v>
      </c>
      <c r="Y99" s="20"/>
      <c r="Z99" s="20"/>
      <c r="AA99" s="20"/>
      <c r="AB99" s="20"/>
      <c r="AC99" s="20"/>
      <c r="AD99" s="20"/>
      <c r="AE99" s="31"/>
      <c r="AF99" s="20"/>
      <c r="AG99" s="21"/>
      <c r="AH99" s="162"/>
      <c r="AI99" s="162"/>
    </row>
    <row r="100" spans="1:35" x14ac:dyDescent="0.2">
      <c r="A100" s="74">
        <v>84</v>
      </c>
      <c r="B100" s="105" t="s">
        <v>123</v>
      </c>
      <c r="C100" s="106">
        <v>108</v>
      </c>
      <c r="D100" s="76"/>
      <c r="E100" s="77" t="s">
        <v>150</v>
      </c>
      <c r="F100" s="77"/>
      <c r="G100" s="76"/>
      <c r="H100" s="76"/>
      <c r="I100" s="78"/>
      <c r="J100" s="78"/>
      <c r="K100" s="78"/>
      <c r="L100" s="78"/>
      <c r="M100" s="78"/>
      <c r="N100" s="62"/>
      <c r="O100" s="107">
        <f>(J100+M100)*V100</f>
        <v>0</v>
      </c>
      <c r="P100" s="107">
        <f>J100*V100</f>
        <v>0</v>
      </c>
      <c r="Q100" s="79"/>
      <c r="R100" s="79"/>
      <c r="S100" s="79"/>
      <c r="T100" s="79"/>
      <c r="U100" s="79"/>
      <c r="V100" s="76">
        <f t="shared" ref="V100:V103" si="58">SUM(Q100:U100)</f>
        <v>0</v>
      </c>
      <c r="W100" s="80">
        <f>$Y$100</f>
        <v>300</v>
      </c>
      <c r="X100" s="80">
        <f>V100*W100</f>
        <v>0</v>
      </c>
      <c r="Y100" s="68">
        <v>300</v>
      </c>
      <c r="Z100" s="68"/>
      <c r="AA100" s="68">
        <f t="shared" ref="AA100:AA103" si="59">W100*1.2-W100</f>
        <v>60</v>
      </c>
      <c r="AB100" s="68">
        <v>29</v>
      </c>
      <c r="AC100" s="68">
        <v>12.5</v>
      </c>
      <c r="AD100" s="68">
        <v>25</v>
      </c>
      <c r="AE100" s="55">
        <f t="shared" ref="AE100:AE103" si="60">W100+AA100+AB100+AC100+AD100</f>
        <v>426.5</v>
      </c>
      <c r="AF100" s="68">
        <v>450</v>
      </c>
      <c r="AG100" s="164">
        <v>550</v>
      </c>
      <c r="AH100" s="160">
        <f>AG100-AE100</f>
        <v>123.5</v>
      </c>
      <c r="AI100" s="161">
        <f t="shared" ref="AI100" si="61">AH100/(AE100/100)</f>
        <v>28.956623681125443</v>
      </c>
    </row>
    <row r="101" spans="1:35" x14ac:dyDescent="0.2">
      <c r="A101" s="74">
        <v>85</v>
      </c>
      <c r="B101" s="105" t="s">
        <v>124</v>
      </c>
      <c r="C101" s="106">
        <v>108.5</v>
      </c>
      <c r="D101" s="76"/>
      <c r="E101" s="77" t="s">
        <v>150</v>
      </c>
      <c r="F101" s="77"/>
      <c r="G101" s="76"/>
      <c r="H101" s="76"/>
      <c r="I101" s="78"/>
      <c r="J101" s="78"/>
      <c r="K101" s="78"/>
      <c r="L101" s="78"/>
      <c r="M101" s="78"/>
      <c r="N101" s="62"/>
      <c r="O101" s="107">
        <f>(J101+M101)*V101</f>
        <v>0</v>
      </c>
      <c r="P101" s="107">
        <f>J101*V101</f>
        <v>0</v>
      </c>
      <c r="Q101" s="79"/>
      <c r="R101" s="79"/>
      <c r="S101" s="79"/>
      <c r="T101" s="79"/>
      <c r="U101" s="79"/>
      <c r="V101" s="76">
        <f t="shared" si="58"/>
        <v>0</v>
      </c>
      <c r="W101" s="80">
        <f>$Y$100</f>
        <v>300</v>
      </c>
      <c r="X101" s="80">
        <f>V101*W101</f>
        <v>0</v>
      </c>
      <c r="Y101" s="68"/>
      <c r="Z101" s="68"/>
      <c r="AA101" s="68">
        <f t="shared" si="59"/>
        <v>60</v>
      </c>
      <c r="AB101" s="68">
        <v>29</v>
      </c>
      <c r="AC101" s="68">
        <v>12.5</v>
      </c>
      <c r="AD101" s="68">
        <v>25</v>
      </c>
      <c r="AE101" s="55">
        <f t="shared" si="60"/>
        <v>426.5</v>
      </c>
      <c r="AF101" s="68">
        <v>450</v>
      </c>
      <c r="AG101" s="164">
        <v>550</v>
      </c>
      <c r="AH101" s="160">
        <f t="shared" ref="AH101:AH103" si="62">AG101-AE101</f>
        <v>123.5</v>
      </c>
      <c r="AI101" s="161">
        <f t="shared" ref="AI101:AI103" si="63">AH101/(AE101/100)</f>
        <v>28.956623681125443</v>
      </c>
    </row>
    <row r="102" spans="1:35" x14ac:dyDescent="0.2">
      <c r="A102" s="74">
        <v>86</v>
      </c>
      <c r="B102" s="105" t="s">
        <v>125</v>
      </c>
      <c r="C102" s="106">
        <v>109</v>
      </c>
      <c r="D102" s="76"/>
      <c r="E102" s="77" t="s">
        <v>150</v>
      </c>
      <c r="F102" s="77"/>
      <c r="G102" s="76"/>
      <c r="H102" s="76"/>
      <c r="I102" s="78"/>
      <c r="J102" s="78"/>
      <c r="K102" s="78"/>
      <c r="L102" s="78"/>
      <c r="M102" s="78"/>
      <c r="N102" s="62"/>
      <c r="O102" s="107">
        <f>(J102+M102)*V102</f>
        <v>0</v>
      </c>
      <c r="P102" s="107">
        <f>J102*V102</f>
        <v>0</v>
      </c>
      <c r="Q102" s="79"/>
      <c r="R102" s="79"/>
      <c r="S102" s="79"/>
      <c r="T102" s="79"/>
      <c r="U102" s="79"/>
      <c r="V102" s="76">
        <f t="shared" si="58"/>
        <v>0</v>
      </c>
      <c r="W102" s="80">
        <f>$Y$100</f>
        <v>300</v>
      </c>
      <c r="X102" s="80">
        <f>V102*W102</f>
        <v>0</v>
      </c>
      <c r="Y102" s="68"/>
      <c r="Z102" s="68"/>
      <c r="AA102" s="68">
        <f t="shared" si="59"/>
        <v>60</v>
      </c>
      <c r="AB102" s="68">
        <v>29</v>
      </c>
      <c r="AC102" s="68">
        <v>12.5</v>
      </c>
      <c r="AD102" s="68">
        <v>25</v>
      </c>
      <c r="AE102" s="55">
        <f t="shared" si="60"/>
        <v>426.5</v>
      </c>
      <c r="AF102" s="68">
        <v>450</v>
      </c>
      <c r="AG102" s="164">
        <v>550</v>
      </c>
      <c r="AH102" s="160">
        <f t="shared" si="62"/>
        <v>123.5</v>
      </c>
      <c r="AI102" s="161">
        <f t="shared" si="63"/>
        <v>28.956623681125443</v>
      </c>
    </row>
    <row r="103" spans="1:35" x14ac:dyDescent="0.2">
      <c r="A103" s="74">
        <v>87</v>
      </c>
      <c r="B103" s="105" t="s">
        <v>126</v>
      </c>
      <c r="C103" s="106">
        <v>109.5</v>
      </c>
      <c r="D103" s="76"/>
      <c r="E103" s="77" t="s">
        <v>150</v>
      </c>
      <c r="F103" s="77"/>
      <c r="G103" s="76"/>
      <c r="H103" s="76"/>
      <c r="I103" s="78"/>
      <c r="J103" s="78"/>
      <c r="K103" s="78"/>
      <c r="L103" s="78"/>
      <c r="M103" s="78"/>
      <c r="N103" s="62"/>
      <c r="O103" s="107">
        <f>(J103+M103)*V103</f>
        <v>0</v>
      </c>
      <c r="P103" s="107">
        <f>J103*V103</f>
        <v>0</v>
      </c>
      <c r="Q103" s="79"/>
      <c r="R103" s="79"/>
      <c r="S103" s="79"/>
      <c r="T103" s="79"/>
      <c r="U103" s="79"/>
      <c r="V103" s="76">
        <f t="shared" si="58"/>
        <v>0</v>
      </c>
      <c r="W103" s="80">
        <f>$Y$100</f>
        <v>300</v>
      </c>
      <c r="X103" s="80">
        <f>V103*W103</f>
        <v>0</v>
      </c>
      <c r="Y103" s="68"/>
      <c r="Z103" s="68"/>
      <c r="AA103" s="68">
        <f t="shared" si="59"/>
        <v>60</v>
      </c>
      <c r="AB103" s="68">
        <v>29</v>
      </c>
      <c r="AC103" s="68">
        <v>12.5</v>
      </c>
      <c r="AD103" s="68">
        <v>25</v>
      </c>
      <c r="AE103" s="55">
        <f t="shared" si="60"/>
        <v>426.5</v>
      </c>
      <c r="AF103" s="68">
        <v>450</v>
      </c>
      <c r="AG103" s="164">
        <v>550</v>
      </c>
      <c r="AH103" s="160">
        <f t="shared" si="62"/>
        <v>123.5</v>
      </c>
      <c r="AI103" s="161">
        <f t="shared" si="63"/>
        <v>28.956623681125443</v>
      </c>
    </row>
    <row r="104" spans="1:35" s="92" customFormat="1" ht="12.75" thickBot="1" x14ac:dyDescent="0.25">
      <c r="A104" s="110"/>
      <c r="B104" s="111"/>
      <c r="C104" s="112"/>
      <c r="D104" s="113"/>
      <c r="E104" s="114"/>
      <c r="F104" s="114"/>
      <c r="G104" s="113"/>
      <c r="H104" s="113"/>
      <c r="I104" s="112"/>
      <c r="J104" s="112"/>
      <c r="K104" s="112"/>
      <c r="L104" s="112"/>
      <c r="M104" s="112"/>
      <c r="N104" s="112"/>
      <c r="O104" s="115">
        <f>SUM(O100:O103)</f>
        <v>0</v>
      </c>
      <c r="P104" s="115">
        <f>SUM(P100:P103)</f>
        <v>0</v>
      </c>
      <c r="Q104" s="116"/>
      <c r="R104" s="116"/>
      <c r="S104" s="116"/>
      <c r="T104" s="116"/>
      <c r="U104" s="116"/>
      <c r="V104" s="23">
        <f>SUM(V100:V103)</f>
        <v>0</v>
      </c>
      <c r="W104" s="23"/>
      <c r="X104" s="23">
        <f>SUM(X100:X103)</f>
        <v>0</v>
      </c>
      <c r="Y104" s="89"/>
      <c r="Z104" s="89"/>
      <c r="AA104" s="89"/>
      <c r="AB104" s="89"/>
      <c r="AC104" s="89"/>
      <c r="AD104" s="89"/>
      <c r="AE104" s="90"/>
      <c r="AF104" s="89"/>
      <c r="AG104" s="91"/>
      <c r="AH104" s="163"/>
      <c r="AI104" s="163"/>
    </row>
    <row r="105" spans="1:35" s="5" customFormat="1" ht="30" customHeight="1" x14ac:dyDescent="0.25">
      <c r="A105" s="93" t="s">
        <v>0</v>
      </c>
      <c r="B105" s="7" t="s">
        <v>127</v>
      </c>
      <c r="C105" s="94" t="s">
        <v>2</v>
      </c>
      <c r="D105" s="6"/>
      <c r="E105" s="7" t="s">
        <v>149</v>
      </c>
      <c r="F105" s="7" t="s">
        <v>152</v>
      </c>
      <c r="G105" s="6" t="s">
        <v>157</v>
      </c>
      <c r="H105" s="6" t="s">
        <v>156</v>
      </c>
      <c r="I105" s="7" t="s">
        <v>142</v>
      </c>
      <c r="J105" s="7" t="s">
        <v>143</v>
      </c>
      <c r="K105" s="7" t="s">
        <v>144</v>
      </c>
      <c r="L105" s="7" t="s">
        <v>145</v>
      </c>
      <c r="M105" s="7" t="s">
        <v>146</v>
      </c>
      <c r="N105" s="7"/>
      <c r="O105" s="7" t="s">
        <v>147</v>
      </c>
      <c r="P105" s="7" t="s">
        <v>148</v>
      </c>
      <c r="Q105" s="7" t="s">
        <v>128</v>
      </c>
      <c r="R105" s="7" t="s">
        <v>5</v>
      </c>
      <c r="S105" s="7" t="s">
        <v>63</v>
      </c>
      <c r="T105" s="7" t="s">
        <v>129</v>
      </c>
      <c r="U105" s="7" t="s">
        <v>129</v>
      </c>
      <c r="V105" s="6" t="s">
        <v>122</v>
      </c>
      <c r="W105" s="7" t="s">
        <v>9</v>
      </c>
      <c r="X105" s="7" t="s">
        <v>10</v>
      </c>
      <c r="Y105" s="8"/>
      <c r="Z105" s="8"/>
      <c r="AA105" s="8"/>
      <c r="AB105" s="8"/>
      <c r="AC105" s="8"/>
      <c r="AD105" s="8"/>
      <c r="AE105" s="32"/>
      <c r="AF105" s="8"/>
      <c r="AG105" s="29"/>
      <c r="AH105" s="162"/>
      <c r="AI105" s="162"/>
    </row>
    <row r="106" spans="1:35" x14ac:dyDescent="0.2">
      <c r="A106" s="74">
        <v>88</v>
      </c>
      <c r="B106" s="105" t="s">
        <v>130</v>
      </c>
      <c r="C106" s="106">
        <v>110</v>
      </c>
      <c r="D106" s="76"/>
      <c r="E106" s="77" t="s">
        <v>150</v>
      </c>
      <c r="F106" s="77"/>
      <c r="G106" s="76"/>
      <c r="H106" s="76"/>
      <c r="I106" s="78"/>
      <c r="J106" s="78"/>
      <c r="K106" s="78"/>
      <c r="L106" s="78"/>
      <c r="M106" s="78"/>
      <c r="N106" s="62"/>
      <c r="O106" s="107">
        <f t="shared" ref="O106:O113" si="64">(J106+M106)*V106</f>
        <v>0</v>
      </c>
      <c r="P106" s="107">
        <f t="shared" ref="P106:P113" si="65">J106*V106</f>
        <v>0</v>
      </c>
      <c r="Q106" s="79"/>
      <c r="R106" s="79"/>
      <c r="S106" s="79"/>
      <c r="T106" s="79" t="s">
        <v>129</v>
      </c>
      <c r="U106" s="79" t="s">
        <v>129</v>
      </c>
      <c r="V106" s="76">
        <f t="shared" ref="V106:V112" si="66">SUM(Q106:S106)</f>
        <v>0</v>
      </c>
      <c r="W106" s="80">
        <f>Y106</f>
        <v>500</v>
      </c>
      <c r="X106" s="80">
        <f t="shared" ref="X106:X113" si="67">V106*W106</f>
        <v>0</v>
      </c>
      <c r="Y106" s="68">
        <v>500</v>
      </c>
      <c r="Z106" s="68"/>
      <c r="AA106" s="68">
        <f t="shared" ref="AA106" si="68">W106*1.2-W106</f>
        <v>100</v>
      </c>
      <c r="AB106" s="68">
        <v>29</v>
      </c>
      <c r="AC106" s="68">
        <v>12.5</v>
      </c>
      <c r="AD106" s="68">
        <v>25</v>
      </c>
      <c r="AE106" s="55">
        <f t="shared" ref="AE106" si="69">W106+AA106+AB106+AC106+AD106</f>
        <v>666.5</v>
      </c>
      <c r="AF106" s="68"/>
      <c r="AG106" s="69">
        <v>910</v>
      </c>
      <c r="AH106" s="160">
        <f>AG106-AE106</f>
        <v>243.5</v>
      </c>
      <c r="AI106" s="161">
        <f t="shared" ref="AI106" si="70">AH106/(AE106/100)</f>
        <v>36.534133533383347</v>
      </c>
    </row>
    <row r="107" spans="1:35" x14ac:dyDescent="0.2">
      <c r="A107" s="74">
        <v>89</v>
      </c>
      <c r="B107" s="105" t="s">
        <v>131</v>
      </c>
      <c r="C107" s="106">
        <v>110.7</v>
      </c>
      <c r="D107" s="76"/>
      <c r="E107" s="77" t="s">
        <v>150</v>
      </c>
      <c r="F107" s="77"/>
      <c r="G107" s="76"/>
      <c r="H107" s="76"/>
      <c r="I107" s="78"/>
      <c r="J107" s="78"/>
      <c r="K107" s="78"/>
      <c r="L107" s="78"/>
      <c r="M107" s="78"/>
      <c r="N107" s="62"/>
      <c r="O107" s="107">
        <f t="shared" si="64"/>
        <v>0</v>
      </c>
      <c r="P107" s="107">
        <f t="shared" si="65"/>
        <v>0</v>
      </c>
      <c r="Q107" s="79"/>
      <c r="R107" s="79"/>
      <c r="S107" s="79"/>
      <c r="T107" s="79" t="s">
        <v>129</v>
      </c>
      <c r="U107" s="79" t="s">
        <v>129</v>
      </c>
      <c r="V107" s="76">
        <f t="shared" si="66"/>
        <v>0</v>
      </c>
      <c r="W107" s="80">
        <f>W106</f>
        <v>500</v>
      </c>
      <c r="X107" s="80">
        <f t="shared" si="67"/>
        <v>0</v>
      </c>
      <c r="Y107" s="68">
        <v>501</v>
      </c>
      <c r="Z107" s="68"/>
      <c r="AA107" s="68">
        <f t="shared" ref="AA107:AA113" si="71">W107*1.2-W107</f>
        <v>100</v>
      </c>
      <c r="AB107" s="68">
        <v>29</v>
      </c>
      <c r="AC107" s="68">
        <v>12.5</v>
      </c>
      <c r="AD107" s="68">
        <v>25</v>
      </c>
      <c r="AE107" s="55">
        <f t="shared" ref="AE107:AE113" si="72">W107+AA107+AB107+AC107+AD107</f>
        <v>666.5</v>
      </c>
      <c r="AF107" s="68"/>
      <c r="AG107" s="69">
        <v>910</v>
      </c>
      <c r="AH107" s="160">
        <f t="shared" ref="AH107:AH113" si="73">AG107-AE107</f>
        <v>243.5</v>
      </c>
      <c r="AI107" s="161">
        <f t="shared" ref="AI107:AI113" si="74">AH107/(AE107/100)</f>
        <v>36.534133533383347</v>
      </c>
    </row>
    <row r="108" spans="1:35" x14ac:dyDescent="0.2">
      <c r="A108" s="74">
        <v>90</v>
      </c>
      <c r="B108" s="105" t="s">
        <v>132</v>
      </c>
      <c r="C108" s="106">
        <v>110</v>
      </c>
      <c r="D108" s="76"/>
      <c r="E108" s="77" t="s">
        <v>150</v>
      </c>
      <c r="F108" s="77"/>
      <c r="G108" s="76"/>
      <c r="H108" s="76"/>
      <c r="I108" s="78"/>
      <c r="J108" s="78"/>
      <c r="K108" s="78"/>
      <c r="L108" s="78"/>
      <c r="M108" s="78"/>
      <c r="N108" s="62"/>
      <c r="O108" s="107">
        <f t="shared" si="64"/>
        <v>0</v>
      </c>
      <c r="P108" s="107">
        <f t="shared" si="65"/>
        <v>0</v>
      </c>
      <c r="Q108" s="79"/>
      <c r="R108" s="79"/>
      <c r="S108" s="79"/>
      <c r="T108" s="79" t="s">
        <v>129</v>
      </c>
      <c r="U108" s="79" t="s">
        <v>129</v>
      </c>
      <c r="V108" s="76">
        <f t="shared" si="66"/>
        <v>0</v>
      </c>
      <c r="W108" s="80">
        <f t="shared" ref="W108:W109" si="75">W107</f>
        <v>500</v>
      </c>
      <c r="X108" s="80">
        <f t="shared" si="67"/>
        <v>0</v>
      </c>
      <c r="Y108" s="68">
        <v>502</v>
      </c>
      <c r="Z108" s="68"/>
      <c r="AA108" s="68">
        <f t="shared" si="71"/>
        <v>100</v>
      </c>
      <c r="AB108" s="68">
        <v>29</v>
      </c>
      <c r="AC108" s="68">
        <v>12.5</v>
      </c>
      <c r="AD108" s="68">
        <v>25</v>
      </c>
      <c r="AE108" s="55">
        <f t="shared" si="72"/>
        <v>666.5</v>
      </c>
      <c r="AF108" s="68"/>
      <c r="AG108" s="69">
        <v>910</v>
      </c>
      <c r="AH108" s="160">
        <f t="shared" si="73"/>
        <v>243.5</v>
      </c>
      <c r="AI108" s="161">
        <f t="shared" si="74"/>
        <v>36.534133533383347</v>
      </c>
    </row>
    <row r="109" spans="1:35" x14ac:dyDescent="0.2">
      <c r="A109" s="74">
        <v>91</v>
      </c>
      <c r="B109" s="105" t="s">
        <v>133</v>
      </c>
      <c r="C109" s="106">
        <v>110.7</v>
      </c>
      <c r="D109" s="76"/>
      <c r="E109" s="77" t="s">
        <v>150</v>
      </c>
      <c r="F109" s="77"/>
      <c r="G109" s="76"/>
      <c r="H109" s="76"/>
      <c r="I109" s="78"/>
      <c r="J109" s="78"/>
      <c r="K109" s="78"/>
      <c r="L109" s="78"/>
      <c r="M109" s="78"/>
      <c r="N109" s="62"/>
      <c r="O109" s="107">
        <f t="shared" si="64"/>
        <v>0</v>
      </c>
      <c r="P109" s="107">
        <f t="shared" si="65"/>
        <v>0</v>
      </c>
      <c r="Q109" s="79"/>
      <c r="R109" s="79"/>
      <c r="S109" s="79"/>
      <c r="T109" s="79" t="s">
        <v>129</v>
      </c>
      <c r="U109" s="79" t="s">
        <v>129</v>
      </c>
      <c r="V109" s="76">
        <f t="shared" si="66"/>
        <v>0</v>
      </c>
      <c r="W109" s="80">
        <f t="shared" si="75"/>
        <v>500</v>
      </c>
      <c r="X109" s="80">
        <f t="shared" si="67"/>
        <v>0</v>
      </c>
      <c r="Y109" s="68">
        <v>503</v>
      </c>
      <c r="Z109" s="68"/>
      <c r="AA109" s="68">
        <f t="shared" si="71"/>
        <v>100</v>
      </c>
      <c r="AB109" s="68">
        <v>29</v>
      </c>
      <c r="AC109" s="68">
        <v>12.5</v>
      </c>
      <c r="AD109" s="68">
        <v>25</v>
      </c>
      <c r="AE109" s="55">
        <f t="shared" si="72"/>
        <v>666.5</v>
      </c>
      <c r="AF109" s="68"/>
      <c r="AG109" s="69">
        <v>910</v>
      </c>
      <c r="AH109" s="160">
        <f t="shared" si="73"/>
        <v>243.5</v>
      </c>
      <c r="AI109" s="161">
        <f t="shared" si="74"/>
        <v>36.534133533383347</v>
      </c>
    </row>
    <row r="110" spans="1:35" x14ac:dyDescent="0.2">
      <c r="A110" s="74">
        <v>92</v>
      </c>
      <c r="B110" s="105" t="s">
        <v>134</v>
      </c>
      <c r="C110" s="106">
        <v>105</v>
      </c>
      <c r="D110" s="76"/>
      <c r="E110" s="77" t="s">
        <v>150</v>
      </c>
      <c r="F110" s="77"/>
      <c r="G110" s="76"/>
      <c r="H110" s="76"/>
      <c r="I110" s="78"/>
      <c r="J110" s="78"/>
      <c r="K110" s="78"/>
      <c r="L110" s="78"/>
      <c r="M110" s="78"/>
      <c r="N110" s="62"/>
      <c r="O110" s="107">
        <f t="shared" si="64"/>
        <v>0</v>
      </c>
      <c r="P110" s="107">
        <f t="shared" si="65"/>
        <v>0</v>
      </c>
      <c r="Q110" s="79"/>
      <c r="R110" s="79"/>
      <c r="S110" s="79"/>
      <c r="T110" s="79" t="s">
        <v>129</v>
      </c>
      <c r="U110" s="79" t="s">
        <v>129</v>
      </c>
      <c r="V110" s="76">
        <f t="shared" si="66"/>
        <v>0</v>
      </c>
      <c r="W110" s="80">
        <f>W109</f>
        <v>500</v>
      </c>
      <c r="X110" s="80">
        <f t="shared" si="67"/>
        <v>0</v>
      </c>
      <c r="Y110" s="68">
        <v>504</v>
      </c>
      <c r="Z110" s="68"/>
      <c r="AA110" s="68">
        <f t="shared" si="71"/>
        <v>100</v>
      </c>
      <c r="AB110" s="68">
        <v>29</v>
      </c>
      <c r="AC110" s="68">
        <v>12.5</v>
      </c>
      <c r="AD110" s="68">
        <v>25</v>
      </c>
      <c r="AE110" s="55">
        <f t="shared" si="72"/>
        <v>666.5</v>
      </c>
      <c r="AF110" s="68"/>
      <c r="AG110" s="69">
        <v>910</v>
      </c>
      <c r="AH110" s="160">
        <f t="shared" si="73"/>
        <v>243.5</v>
      </c>
      <c r="AI110" s="161">
        <f t="shared" si="74"/>
        <v>36.534133533383347</v>
      </c>
    </row>
    <row r="111" spans="1:35" x14ac:dyDescent="0.2">
      <c r="A111" s="74">
        <v>93</v>
      </c>
      <c r="B111" s="105" t="s">
        <v>135</v>
      </c>
      <c r="C111" s="106">
        <v>105.7</v>
      </c>
      <c r="D111" s="76"/>
      <c r="E111" s="77" t="s">
        <v>150</v>
      </c>
      <c r="F111" s="77"/>
      <c r="G111" s="76"/>
      <c r="H111" s="76"/>
      <c r="I111" s="78"/>
      <c r="J111" s="78"/>
      <c r="K111" s="78"/>
      <c r="L111" s="78"/>
      <c r="M111" s="78"/>
      <c r="N111" s="62"/>
      <c r="O111" s="107">
        <f t="shared" si="64"/>
        <v>0</v>
      </c>
      <c r="P111" s="107">
        <f t="shared" si="65"/>
        <v>0</v>
      </c>
      <c r="Q111" s="79"/>
      <c r="R111" s="79"/>
      <c r="S111" s="79"/>
      <c r="T111" s="79" t="s">
        <v>129</v>
      </c>
      <c r="U111" s="79" t="s">
        <v>129</v>
      </c>
      <c r="V111" s="76">
        <f t="shared" si="66"/>
        <v>0</v>
      </c>
      <c r="W111" s="80">
        <f t="shared" ref="W111:W113" si="76">W110</f>
        <v>500</v>
      </c>
      <c r="X111" s="80">
        <f t="shared" si="67"/>
        <v>0</v>
      </c>
      <c r="Y111" s="68">
        <v>505</v>
      </c>
      <c r="Z111" s="68"/>
      <c r="AA111" s="68">
        <f t="shared" si="71"/>
        <v>100</v>
      </c>
      <c r="AB111" s="68">
        <v>29</v>
      </c>
      <c r="AC111" s="68">
        <v>12.5</v>
      </c>
      <c r="AD111" s="68">
        <v>25</v>
      </c>
      <c r="AE111" s="55">
        <f t="shared" si="72"/>
        <v>666.5</v>
      </c>
      <c r="AF111" s="68"/>
      <c r="AG111" s="69">
        <v>910</v>
      </c>
      <c r="AH111" s="160">
        <f t="shared" si="73"/>
        <v>243.5</v>
      </c>
      <c r="AI111" s="161">
        <f t="shared" si="74"/>
        <v>36.534133533383347</v>
      </c>
    </row>
    <row r="112" spans="1:35" x14ac:dyDescent="0.2">
      <c r="A112" s="74">
        <v>94</v>
      </c>
      <c r="B112" s="105" t="s">
        <v>136</v>
      </c>
      <c r="C112" s="106">
        <v>105</v>
      </c>
      <c r="D112" s="76"/>
      <c r="E112" s="77" t="s">
        <v>150</v>
      </c>
      <c r="F112" s="77"/>
      <c r="G112" s="76"/>
      <c r="H112" s="76"/>
      <c r="I112" s="78"/>
      <c r="J112" s="78"/>
      <c r="K112" s="78"/>
      <c r="L112" s="78"/>
      <c r="M112" s="78"/>
      <c r="N112" s="62"/>
      <c r="O112" s="107">
        <f t="shared" si="64"/>
        <v>0</v>
      </c>
      <c r="P112" s="107">
        <f t="shared" si="65"/>
        <v>0</v>
      </c>
      <c r="Q112" s="79"/>
      <c r="R112" s="79"/>
      <c r="S112" s="79"/>
      <c r="T112" s="79" t="s">
        <v>129</v>
      </c>
      <c r="U112" s="79" t="s">
        <v>129</v>
      </c>
      <c r="V112" s="76">
        <f t="shared" si="66"/>
        <v>0</v>
      </c>
      <c r="W112" s="80">
        <f t="shared" si="76"/>
        <v>500</v>
      </c>
      <c r="X112" s="80">
        <f t="shared" si="67"/>
        <v>0</v>
      </c>
      <c r="Y112" s="68">
        <v>506</v>
      </c>
      <c r="Z112" s="68"/>
      <c r="AA112" s="68">
        <f t="shared" si="71"/>
        <v>100</v>
      </c>
      <c r="AB112" s="68">
        <v>29</v>
      </c>
      <c r="AC112" s="68">
        <v>12.5</v>
      </c>
      <c r="AD112" s="68">
        <v>25</v>
      </c>
      <c r="AE112" s="55">
        <f t="shared" si="72"/>
        <v>666.5</v>
      </c>
      <c r="AF112" s="68"/>
      <c r="AG112" s="69">
        <v>910</v>
      </c>
      <c r="AH112" s="160">
        <f t="shared" si="73"/>
        <v>243.5</v>
      </c>
      <c r="AI112" s="161">
        <f t="shared" si="74"/>
        <v>36.534133533383347</v>
      </c>
    </row>
    <row r="113" spans="1:35" x14ac:dyDescent="0.2">
      <c r="A113" s="74">
        <v>95</v>
      </c>
      <c r="B113" s="105" t="s">
        <v>137</v>
      </c>
      <c r="C113" s="106">
        <v>105.7</v>
      </c>
      <c r="D113" s="76"/>
      <c r="E113" s="77" t="s">
        <v>150</v>
      </c>
      <c r="F113" s="77"/>
      <c r="G113" s="76"/>
      <c r="H113" s="76"/>
      <c r="I113" s="78"/>
      <c r="J113" s="78"/>
      <c r="K113" s="78"/>
      <c r="L113" s="78"/>
      <c r="M113" s="78"/>
      <c r="N113" s="62"/>
      <c r="O113" s="107">
        <f t="shared" si="64"/>
        <v>0</v>
      </c>
      <c r="P113" s="107">
        <f t="shared" si="65"/>
        <v>0</v>
      </c>
      <c r="Q113" s="79"/>
      <c r="R113" s="79"/>
      <c r="S113" s="79"/>
      <c r="T113" s="79" t="s">
        <v>129</v>
      </c>
      <c r="U113" s="79" t="s">
        <v>129</v>
      </c>
      <c r="V113" s="76">
        <f>SUM(Q113:S113)</f>
        <v>0</v>
      </c>
      <c r="W113" s="80">
        <f t="shared" si="76"/>
        <v>500</v>
      </c>
      <c r="X113" s="80">
        <f t="shared" si="67"/>
        <v>0</v>
      </c>
      <c r="Y113" s="68">
        <v>507</v>
      </c>
      <c r="Z113" s="68"/>
      <c r="AA113" s="68">
        <f t="shared" si="71"/>
        <v>100</v>
      </c>
      <c r="AB113" s="68">
        <v>29</v>
      </c>
      <c r="AC113" s="68">
        <v>12.5</v>
      </c>
      <c r="AD113" s="68">
        <v>25</v>
      </c>
      <c r="AE113" s="55">
        <f t="shared" si="72"/>
        <v>666.5</v>
      </c>
      <c r="AF113" s="68"/>
      <c r="AG113" s="69">
        <v>910</v>
      </c>
      <c r="AH113" s="160">
        <f t="shared" si="73"/>
        <v>243.5</v>
      </c>
      <c r="AI113" s="161">
        <f t="shared" si="74"/>
        <v>36.534133533383347</v>
      </c>
    </row>
    <row r="114" spans="1:35" s="2" customFormat="1" ht="12.75" thickBot="1" x14ac:dyDescent="0.25">
      <c r="A114" s="30"/>
      <c r="B114" s="24"/>
      <c r="C114" s="24"/>
      <c r="D114" s="25"/>
      <c r="E114" s="24"/>
      <c r="F114" s="24"/>
      <c r="G114" s="25"/>
      <c r="H114" s="25"/>
      <c r="I114" s="24"/>
      <c r="J114" s="24"/>
      <c r="K114" s="24"/>
      <c r="L114" s="24"/>
      <c r="M114" s="24"/>
      <c r="N114" s="24"/>
      <c r="O114" s="117">
        <f>SUM(O106:O113)</f>
        <v>0</v>
      </c>
      <c r="P114" s="117">
        <f>SUM(P106:P113)</f>
        <v>0</v>
      </c>
      <c r="Q114" s="24"/>
      <c r="R114" s="24"/>
      <c r="S114" s="24"/>
      <c r="T114" s="24"/>
      <c r="U114" s="24"/>
      <c r="V114" s="25">
        <f>SUM(V106:V113)</f>
        <v>0</v>
      </c>
      <c r="W114" s="24"/>
      <c r="X114" s="26">
        <f>SUM(X106:X113)</f>
        <v>0</v>
      </c>
      <c r="Y114" s="102"/>
      <c r="Z114" s="102"/>
      <c r="AA114" s="102"/>
      <c r="AB114" s="102"/>
      <c r="AC114" s="102"/>
      <c r="AD114" s="102"/>
      <c r="AE114" s="103"/>
      <c r="AF114" s="24"/>
      <c r="AG114" s="104"/>
      <c r="AH114" s="138"/>
      <c r="AI114" s="138"/>
    </row>
    <row r="115" spans="1:35" s="5" customFormat="1" ht="51" customHeight="1" x14ac:dyDescent="0.25">
      <c r="A115" s="147" t="s">
        <v>0</v>
      </c>
      <c r="B115" s="145" t="s">
        <v>141</v>
      </c>
      <c r="C115" s="73" t="s">
        <v>2</v>
      </c>
      <c r="D115" s="146"/>
      <c r="E115" s="145" t="s">
        <v>149</v>
      </c>
      <c r="F115" s="145" t="s">
        <v>152</v>
      </c>
      <c r="G115" s="146"/>
      <c r="H115" s="146"/>
      <c r="I115" s="145" t="s">
        <v>142</v>
      </c>
      <c r="J115" s="145" t="s">
        <v>143</v>
      </c>
      <c r="K115" s="145" t="s">
        <v>144</v>
      </c>
      <c r="L115" s="145" t="s">
        <v>145</v>
      </c>
      <c r="M115" s="145" t="s">
        <v>146</v>
      </c>
      <c r="N115" s="145"/>
      <c r="O115" s="145" t="s">
        <v>147</v>
      </c>
      <c r="P115" s="145" t="s">
        <v>148</v>
      </c>
      <c r="Q115" s="145" t="s">
        <v>129</v>
      </c>
      <c r="R115" s="145" t="s">
        <v>129</v>
      </c>
      <c r="S115" s="145" t="s">
        <v>129</v>
      </c>
      <c r="T115" s="145" t="s">
        <v>129</v>
      </c>
      <c r="U115" s="145" t="s">
        <v>129</v>
      </c>
      <c r="V115" s="146" t="s">
        <v>122</v>
      </c>
      <c r="W115" s="145" t="s">
        <v>9</v>
      </c>
      <c r="X115" s="145" t="s">
        <v>10</v>
      </c>
      <c r="Y115" s="20"/>
      <c r="Z115" s="20"/>
      <c r="AA115" s="20"/>
      <c r="AB115" s="20" t="s">
        <v>174</v>
      </c>
      <c r="AC115" s="20"/>
      <c r="AD115" s="20"/>
      <c r="AE115" s="31"/>
      <c r="AF115" s="20"/>
      <c r="AG115" s="21"/>
      <c r="AH115" s="162"/>
      <c r="AI115" s="162"/>
    </row>
    <row r="116" spans="1:35" ht="12.75" thickBot="1" x14ac:dyDescent="0.25">
      <c r="A116" s="110">
        <v>96</v>
      </c>
      <c r="B116" s="118" t="s">
        <v>140</v>
      </c>
      <c r="C116" s="119">
        <v>310</v>
      </c>
      <c r="D116" s="120"/>
      <c r="E116" s="121" t="s">
        <v>151</v>
      </c>
      <c r="F116" s="121" t="s">
        <v>154</v>
      </c>
      <c r="G116" s="120"/>
      <c r="H116" s="120"/>
      <c r="I116" s="122">
        <v>42</v>
      </c>
      <c r="J116" s="122"/>
      <c r="K116" s="122"/>
      <c r="L116" s="122"/>
      <c r="M116" s="122"/>
      <c r="N116" s="123"/>
      <c r="O116" s="115">
        <f>(J116+M116)*V116</f>
        <v>0</v>
      </c>
      <c r="P116" s="115">
        <f>J116*V116</f>
        <v>0</v>
      </c>
      <c r="Q116" s="116"/>
      <c r="R116" s="116"/>
      <c r="S116" s="116"/>
      <c r="T116" s="116"/>
      <c r="U116" s="116"/>
      <c r="V116" s="120">
        <f t="shared" ref="V116" si="77">SUM(Q116:S116)</f>
        <v>0</v>
      </c>
      <c r="W116" s="124">
        <f>Y116</f>
        <v>27500</v>
      </c>
      <c r="X116" s="124">
        <f t="shared" ref="X116" si="78">V116*W116</f>
        <v>0</v>
      </c>
      <c r="Y116" s="89">
        <v>27500</v>
      </c>
      <c r="Z116" s="89">
        <f>W116*1.05-W116</f>
        <v>1375</v>
      </c>
      <c r="AA116" s="89">
        <f>W116*1.2-W116</f>
        <v>5500</v>
      </c>
      <c r="AB116" s="89">
        <v>833</v>
      </c>
      <c r="AC116" s="89">
        <v>625</v>
      </c>
      <c r="AD116" s="89">
        <v>417</v>
      </c>
      <c r="AE116" s="165">
        <f>W116+Z116+AA116+AB116+AC116+AD116</f>
        <v>36250</v>
      </c>
      <c r="AF116" s="89"/>
      <c r="AG116" s="91">
        <v>55000</v>
      </c>
      <c r="AH116" s="160">
        <f t="shared" ref="AH116" si="79">AG116-AE116</f>
        <v>18750</v>
      </c>
      <c r="AI116" s="161">
        <f t="shared" ref="AI116" si="80">AH116/(AE116/100)</f>
        <v>51.724137931034484</v>
      </c>
    </row>
    <row r="117" spans="1:35" s="2" customFormat="1" x14ac:dyDescent="0.2">
      <c r="D117" s="3"/>
      <c r="G117" s="3"/>
      <c r="H117" s="3"/>
      <c r="O117" s="125">
        <f>SUM(O116)</f>
        <v>0</v>
      </c>
      <c r="P117" s="125">
        <f>SUM(P116)</f>
        <v>0</v>
      </c>
      <c r="V117" s="3">
        <f>SUM(V116:V116)</f>
        <v>0</v>
      </c>
      <c r="X117" s="4">
        <f>SUM(X116:X116)</f>
        <v>0</v>
      </c>
      <c r="Y117" s="33"/>
      <c r="Z117" s="33"/>
      <c r="AA117" s="33"/>
      <c r="AB117" s="33"/>
      <c r="AC117" s="33"/>
      <c r="AD117" s="33"/>
      <c r="AE117" s="37"/>
      <c r="AG117" s="33"/>
      <c r="AH117" s="138"/>
      <c r="AI117" s="138"/>
    </row>
    <row r="119" spans="1:35" s="127" customFormat="1" x14ac:dyDescent="0.2">
      <c r="A119" s="126"/>
      <c r="C119" s="128"/>
      <c r="D119" s="129"/>
      <c r="E119" s="126"/>
      <c r="F119" s="126"/>
      <c r="G119" s="129"/>
      <c r="H119" s="129"/>
      <c r="I119" s="128"/>
      <c r="J119" s="128"/>
      <c r="K119" s="128"/>
      <c r="L119" s="128"/>
      <c r="M119" s="128"/>
      <c r="N119" s="128"/>
      <c r="O119" s="130">
        <f>O40+O62+O67+O72+O98+O104+O114+O117</f>
        <v>0</v>
      </c>
      <c r="P119" s="130">
        <f>P40+P62+P67+P72+P98+P104+P114+P117</f>
        <v>0</v>
      </c>
      <c r="V119" s="131">
        <f>V40+V62+V67+V72+V98+V104+V114+V117</f>
        <v>0</v>
      </c>
      <c r="W119" s="132" t="s">
        <v>138</v>
      </c>
      <c r="X119" s="131">
        <f>X40+X62+X67+X72+X98+X104+X114+X117</f>
        <v>0</v>
      </c>
      <c r="Y119" s="33"/>
      <c r="Z119" s="33"/>
      <c r="AA119" s="33"/>
      <c r="AB119" s="33"/>
      <c r="AC119" s="33"/>
      <c r="AD119" s="33"/>
      <c r="AE119" s="37"/>
      <c r="AG119" s="33"/>
      <c r="AH119" s="139"/>
      <c r="AI119" s="139"/>
    </row>
    <row r="121" spans="1:35" s="136" customFormat="1" x14ac:dyDescent="0.2">
      <c r="A121" s="36"/>
      <c r="B121" s="33"/>
      <c r="C121" s="133"/>
      <c r="D121" s="134"/>
      <c r="E121" s="135"/>
      <c r="F121" s="135"/>
      <c r="G121" s="134"/>
      <c r="H121" s="134"/>
      <c r="I121" s="133"/>
      <c r="J121" s="133"/>
      <c r="K121" s="133"/>
      <c r="L121" s="133"/>
      <c r="M121" s="133"/>
      <c r="N121" s="133"/>
      <c r="O121" s="133"/>
      <c r="P121" s="133"/>
      <c r="Q121" s="33"/>
      <c r="R121" s="33"/>
      <c r="S121" s="33"/>
      <c r="T121" s="33"/>
      <c r="U121" s="33"/>
      <c r="V121" s="33"/>
      <c r="Y121" s="33"/>
      <c r="Z121" s="33"/>
      <c r="AA121" s="33"/>
      <c r="AB121" s="33"/>
      <c r="AC121" s="33"/>
      <c r="AD121" s="33"/>
      <c r="AE121" s="37"/>
      <c r="AG121" s="33"/>
      <c r="AH121" s="140"/>
      <c r="AI121" s="140"/>
    </row>
  </sheetData>
  <mergeCells count="29">
    <mergeCell ref="Y3:Y4"/>
    <mergeCell ref="X3:X4"/>
    <mergeCell ref="W3:W4"/>
    <mergeCell ref="V3:V4"/>
    <mergeCell ref="G3:G4"/>
    <mergeCell ref="H3:H4"/>
    <mergeCell ref="I3:I4"/>
    <mergeCell ref="Q3:U3"/>
    <mergeCell ref="P3:P4"/>
    <mergeCell ref="O3:O4"/>
    <mergeCell ref="N3:N4"/>
    <mergeCell ref="M3:M4"/>
    <mergeCell ref="L3:L4"/>
    <mergeCell ref="AB73:AB74"/>
    <mergeCell ref="AC73:AC74"/>
    <mergeCell ref="AD73:AD74"/>
    <mergeCell ref="AI3:AI4"/>
    <mergeCell ref="A3:A4"/>
    <mergeCell ref="AE3:AE4"/>
    <mergeCell ref="AF3:AF4"/>
    <mergeCell ref="AG3:AG4"/>
    <mergeCell ref="AH3:AH4"/>
    <mergeCell ref="K3:K4"/>
    <mergeCell ref="J3:J4"/>
    <mergeCell ref="B3:B4"/>
    <mergeCell ref="C3:C4"/>
    <mergeCell ref="D3:D4"/>
    <mergeCell ref="E3:E4"/>
    <mergeCell ref="F3:F4"/>
  </mergeCells>
  <pageMargins left="0.19685039370078741" right="0.19685039370078741" top="0.19685039370078741" bottom="0.19685039370078741" header="0.31496062992125984" footer="0.31496062992125984"/>
  <pageSetup paperSize="9" scale="54" fitToHeight="3" orientation="landscape" r:id="rId1"/>
  <rowBreaks count="1" manualBreakCount="1">
    <brk id="58" max="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прайс с 01.01.19</vt:lpstr>
      <vt:lpstr>'прайс с 01.01.19'!Область_печати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5.10</dc:creator>
  <cp:lastModifiedBy>user</cp:lastModifiedBy>
  <cp:lastPrinted>2020-03-03T22:15:22Z</cp:lastPrinted>
  <dcterms:created xsi:type="dcterms:W3CDTF">2019-05-14T12:13:04Z</dcterms:created>
  <dcterms:modified xsi:type="dcterms:W3CDTF">2020-08-11T08:07:11Z</dcterms:modified>
</cp:coreProperties>
</file>