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pi\Documents\nueva practica fe\"/>
    </mc:Choice>
  </mc:AlternateContent>
  <xr:revisionPtr revIDLastSave="0" documentId="13_ncr:1_{D9C44D4A-F0EB-424D-8B03-400F79735A5B}" xr6:coauthVersionLast="47" xr6:coauthVersionMax="47" xr10:uidLastSave="{00000000-0000-0000-0000-000000000000}"/>
  <bookViews>
    <workbookView xWindow="-120" yWindow="-120" windowWidth="29040" windowHeight="15840" xr2:uid="{F336DA19-6710-4AA8-8061-1FEE4D519E1F}"/>
  </bookViews>
  <sheets>
    <sheet name="FACTIBILIDAD" sheetId="1" r:id="rId1"/>
    <sheet name="E. RESULTADOS" sheetId="2" r:id="rId2"/>
    <sheet name="BAL. GR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2" l="1"/>
  <c r="D13" i="2"/>
  <c r="D12" i="2"/>
  <c r="D11" i="2"/>
  <c r="D4" i="2"/>
  <c r="D5" i="2"/>
  <c r="D6" i="2"/>
  <c r="D7" i="2"/>
  <c r="D8" i="2"/>
  <c r="D9" i="2"/>
  <c r="D10" i="2"/>
  <c r="D3" i="2"/>
  <c r="H7" i="1"/>
  <c r="H6" i="1"/>
  <c r="H4" i="1"/>
  <c r="I8" i="1"/>
  <c r="I7" i="1"/>
  <c r="I6" i="1"/>
  <c r="I5" i="1"/>
  <c r="I4" i="1"/>
  <c r="G4" i="1"/>
  <c r="B10" i="1"/>
  <c r="F4" i="1"/>
  <c r="D11" i="1"/>
  <c r="E10" i="1"/>
  <c r="E9" i="1"/>
  <c r="E6" i="1"/>
  <c r="E7" i="1"/>
  <c r="E8" i="1"/>
  <c r="E5" i="1"/>
  <c r="E4" i="1"/>
  <c r="D10" i="1"/>
  <c r="D5" i="1"/>
  <c r="D6" i="1"/>
  <c r="D7" i="1"/>
  <c r="D8" i="1"/>
  <c r="D4" i="1"/>
</calcChain>
</file>

<file path=xl/sharedStrings.xml><?xml version="1.0" encoding="utf-8"?>
<sst xmlns="http://schemas.openxmlformats.org/spreadsheetml/2006/main" count="37" uniqueCount="28">
  <si>
    <t>AÑO</t>
  </si>
  <si>
    <t>F.E TOTAL</t>
  </si>
  <si>
    <t>INV. INICIAL</t>
  </si>
  <si>
    <t>TMAR</t>
  </si>
  <si>
    <t>VPN TOTAL</t>
  </si>
  <si>
    <t>TIR</t>
  </si>
  <si>
    <t>SUMA VPN</t>
  </si>
  <si>
    <t>IR</t>
  </si>
  <si>
    <t>SUMA F.E</t>
  </si>
  <si>
    <t>RAP</t>
  </si>
  <si>
    <t>PRI</t>
  </si>
  <si>
    <t>FLUJO ACUMULADO</t>
  </si>
  <si>
    <t>1 Año y 24 dias</t>
  </si>
  <si>
    <t>Educación Financiera, S.A de C.V Estado de Resultados Proforma del 1 de enero del 2021 al 31 de diciembre 2021</t>
  </si>
  <si>
    <t>VENTAS</t>
  </si>
  <si>
    <t>Concepto de ventas</t>
  </si>
  <si>
    <t>Depreciacion</t>
  </si>
  <si>
    <t>Utilidad Bruta</t>
  </si>
  <si>
    <t>Gastos de venta</t>
  </si>
  <si>
    <t>Gastos de administración</t>
  </si>
  <si>
    <t>Utilidad de Operación</t>
  </si>
  <si>
    <t>Gastos financieros</t>
  </si>
  <si>
    <t>Utilidad antes de impuestos</t>
  </si>
  <si>
    <t>ISR 30%</t>
  </si>
  <si>
    <t>PTU 10%</t>
  </si>
  <si>
    <t>Utilidad Neta</t>
  </si>
  <si>
    <t>-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</si>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</sst>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9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4" fontId="0" fillId="0" borderId="0" xfId="0" applyNumberFormat="1"/>
    <xf numFmtId="0" fontId="0" fillId="0" borderId="1" xfId="0" applyBorder="1"/>
    <xf numFmtId="4" fontId="0" fillId="0" borderId="1" xfId="0" applyNumberFormat="1" applyBorder="1"/>
    <xf numFmtId="3" fontId="0" fillId="0" borderId="1" xfId="0" applyNumberFormat="1" applyBorder="1"/>
    <xf numFmtId="0" fontId="0" fillId="2" borderId="1" xfId="0" applyFill="1" applyBorder="1"/>
    <xf numFmtId="4" fontId="0" fillId="2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0" fontId="0" fillId="0" borderId="2" xfId="0" applyNumberFormat="1" applyBorder="1" applyAlignment="1">
      <alignment horizontal="center" vertical="center"/>
    </xf>
    <xf numFmtId="9" fontId="0" fillId="0" borderId="0" xfId="0" applyNumberFormat="1"/>
    <xf numFmtId="43" fontId="0" fillId="0" borderId="1" xfId="1" applyFont="1" applyBorder="1"/>
    <xf numFmtId="9" fontId="2" fillId="0" borderId="1" xfId="2" applyFont="1" applyFill="1" applyBorder="1"/>
    <xf numFmtId="0" fontId="3" fillId="0" borderId="1" xfId="0" applyFont="1" applyBorder="1"/>
    <xf numFmtId="0" fontId="4" fillId="0" borderId="1" xfId="0" applyFont="1" applyBorder="1"/>
    <xf numFmtId="4" fontId="0" fillId="0" borderId="0" xfId="0" applyNumberFormat="1" applyBorder="1" applyAlignment="1">
      <alignment horizontal="left"/>
    </xf>
    <xf numFmtId="4" fontId="0" fillId="0" borderId="5" xfId="0" applyNumberFormat="1" applyBorder="1" applyAlignment="1">
      <alignment horizontal="left"/>
    </xf>
    <xf numFmtId="3" fontId="0" fillId="0" borderId="5" xfId="0" applyNumberFormat="1" applyBorder="1" applyAlignment="1">
      <alignment horizontal="left"/>
    </xf>
    <xf numFmtId="4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5" fillId="4" borderId="1" xfId="0" applyFont="1" applyFill="1" applyBorder="1" applyAlignment="1">
      <alignment horizontal="center" wrapText="1"/>
    </xf>
    <xf numFmtId="9" fontId="5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9" fontId="0" fillId="0" borderId="0" xfId="2" applyFont="1" applyAlignment="1"/>
    <xf numFmtId="9" fontId="6" fillId="0" borderId="0" xfId="2" applyFont="1" applyAlignment="1"/>
    <xf numFmtId="9" fontId="6" fillId="0" borderId="0" xfId="2" applyNumberFormat="1" applyFont="1" applyAlignment="1"/>
    <xf numFmtId="10" fontId="0" fillId="0" borderId="0" xfId="2" applyNumberFormat="1" applyFont="1" applyAlignme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Estado</a:t>
            </a:r>
            <a:r>
              <a:rPr lang="es-MX" baseline="0"/>
              <a:t> de resultados proforma 2021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7777777777777776E-2"/>
          <c:y val="0.1902314814814815"/>
          <c:w val="0.93888888888888888"/>
          <c:h val="0.5221511373578302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('E. RESULTADOS'!$B$3,'E. RESULTADOS'!$B$4,'E. RESULTADOS'!$B$6,'E. RESULTADOS'!$B$7,'E. RESULTADOS'!$B$9,'E. RESULTADOS'!$B$11,'E. RESULTADOS'!$B$12,'E. RESULTADOS'!$B$13)</c:f>
              <c:strCache>
                <c:ptCount val="8"/>
                <c:pt idx="0">
                  <c:v>Concepto de ventas</c:v>
                </c:pt>
                <c:pt idx="1">
                  <c:v>Depreciacion</c:v>
                </c:pt>
                <c:pt idx="2">
                  <c:v>Gastos de venta</c:v>
                </c:pt>
                <c:pt idx="3">
                  <c:v>Gastos de administración</c:v>
                </c:pt>
                <c:pt idx="4">
                  <c:v>Gastos financieros</c:v>
                </c:pt>
                <c:pt idx="5">
                  <c:v>ISR 30%</c:v>
                </c:pt>
                <c:pt idx="6">
                  <c:v>PTU 10%</c:v>
                </c:pt>
                <c:pt idx="7">
                  <c:v>Utilidad Neta</c:v>
                </c:pt>
              </c:strCache>
            </c:strRef>
          </c:cat>
          <c:val>
            <c:numRef>
              <c:f>('E. RESULTADOS'!$D$3,'E. RESULTADOS'!$D$4,'E. RESULTADOS'!$D$6,'E. RESULTADOS'!$D$7,'E. RESULTADOS'!$D$9,'E. RESULTADOS'!$D$11,'E. RESULTADOS'!$D$12,'E. RESULTADOS'!$D$13)</c:f>
              <c:numCache>
                <c:formatCode>0%</c:formatCode>
                <c:ptCount val="8"/>
                <c:pt idx="0">
                  <c:v>0.45249771916969378</c:v>
                </c:pt>
                <c:pt idx="1">
                  <c:v>9.4389814897771606E-3</c:v>
                </c:pt>
                <c:pt idx="2">
                  <c:v>7.608797405473032E-2</c:v>
                </c:pt>
                <c:pt idx="3">
                  <c:v>0.42264061053857593</c:v>
                </c:pt>
                <c:pt idx="4">
                  <c:v>0</c:v>
                </c:pt>
                <c:pt idx="5" formatCode="0.00%">
                  <c:v>1.1800414549157543E-2</c:v>
                </c:pt>
                <c:pt idx="6" formatCode="0.00%">
                  <c:v>3.9334710997501786E-3</c:v>
                </c:pt>
                <c:pt idx="7">
                  <c:v>2.3600829098315085E-2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8-4527-9AFF-635CBE5A653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129425</xdr:colOff>
      <xdr:row>1</xdr:row>
      <xdr:rowOff>2119</xdr:rowOff>
    </xdr:from>
    <xdr:to>
      <xdr:col>3</xdr:col>
      <xdr:colOff>1120025</xdr:colOff>
      <xdr:row>2</xdr:row>
      <xdr:rowOff>164044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32B5D23-22D0-4910-A05E-40639E5DB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2743" y="192619"/>
          <a:ext cx="9906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151539</xdr:colOff>
      <xdr:row>13</xdr:row>
      <xdr:rowOff>97972</xdr:rowOff>
    </xdr:from>
    <xdr:to>
      <xdr:col>1</xdr:col>
      <xdr:colOff>1257299</xdr:colOff>
      <xdr:row>15</xdr:row>
      <xdr:rowOff>164523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18A5667-45AE-4349-92AA-220BB37914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3425" y="2841172"/>
          <a:ext cx="1105760" cy="447551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13</xdr:row>
      <xdr:rowOff>119884</xdr:rowOff>
    </xdr:from>
    <xdr:to>
      <xdr:col>2</xdr:col>
      <xdr:colOff>1164772</xdr:colOff>
      <xdr:row>16</xdr:row>
      <xdr:rowOff>1537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E382646-589B-4DB1-A0E4-EA0806BAF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42458" y="2863084"/>
          <a:ext cx="1164771" cy="453153"/>
        </a:xfrm>
        <a:prstGeom prst="rect">
          <a:avLst/>
        </a:prstGeom>
      </xdr:spPr>
    </xdr:pic>
    <xdr:clientData/>
  </xdr:twoCellAnchor>
  <xdr:twoCellAnchor>
    <xdr:from>
      <xdr:col>4</xdr:col>
      <xdr:colOff>522514</xdr:colOff>
      <xdr:row>0</xdr:row>
      <xdr:rowOff>307522</xdr:rowOff>
    </xdr:from>
    <xdr:to>
      <xdr:col>10</xdr:col>
      <xdr:colOff>522514</xdr:colOff>
      <xdr:row>14</xdr:row>
      <xdr:rowOff>117022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DCE295D-7211-49D9-8E49-EF772A7B0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443346</xdr:colOff>
      <xdr:row>31</xdr:row>
      <xdr:rowOff>139958</xdr:rowOff>
    </xdr:to>
    <xdr:pic>
      <xdr:nvPicPr>
        <xdr:cNvPr id="2" name="Imagen 1" descr="Tabla&#10;&#10;Descripción generada automáticamente">
          <a:extLst>
            <a:ext uri="{FF2B5EF4-FFF2-40B4-BE49-F238E27FC236}">
              <a16:creationId xmlns:a16="http://schemas.microsoft.com/office/drawing/2014/main" id="{FDDBAC17-6E6F-4B81-B3A7-1F0303CDF0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39346" cy="60454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76CA3-EFB2-4DF7-BC54-8859DE4BD2B9}">
  <dimension ref="A2:I11"/>
  <sheetViews>
    <sheetView tabSelected="1" zoomScale="160" zoomScaleNormal="160" workbookViewId="0">
      <selection activeCell="D16" sqref="D16"/>
    </sheetView>
  </sheetViews>
  <sheetFormatPr baseColWidth="10" defaultRowHeight="15" x14ac:dyDescent="0.25"/>
  <cols>
    <col min="1" max="1" width="11.7109375" bestFit="1" customWidth="1"/>
    <col min="2" max="2" width="11.85546875" customWidth="1"/>
    <col min="4" max="4" width="18" bestFit="1" customWidth="1"/>
    <col min="5" max="5" width="11.85546875" bestFit="1" customWidth="1"/>
    <col min="6" max="6" width="12.42578125" bestFit="1" customWidth="1"/>
    <col min="8" max="8" width="13.85546875" bestFit="1" customWidth="1"/>
    <col min="9" max="9" width="18.42578125" bestFit="1" customWidth="1"/>
  </cols>
  <sheetData>
    <row r="2" spans="1:9" x14ac:dyDescent="0.25">
      <c r="A2" s="5" t="s">
        <v>2</v>
      </c>
      <c r="B2" s="6">
        <v>-667259.41</v>
      </c>
      <c r="C2" s="21" t="s">
        <v>3</v>
      </c>
      <c r="D2" s="20"/>
      <c r="E2" s="19" t="s">
        <v>5</v>
      </c>
      <c r="F2" s="19" t="s">
        <v>7</v>
      </c>
      <c r="G2" s="19" t="s">
        <v>9</v>
      </c>
      <c r="H2" s="19" t="s">
        <v>10</v>
      </c>
      <c r="I2" s="19" t="s">
        <v>11</v>
      </c>
    </row>
    <row r="3" spans="1:9" x14ac:dyDescent="0.25">
      <c r="A3" s="8" t="s">
        <v>0</v>
      </c>
      <c r="B3" s="7" t="s">
        <v>1</v>
      </c>
      <c r="C3" s="22"/>
      <c r="D3" s="20"/>
      <c r="E3" s="19"/>
      <c r="F3" s="19"/>
      <c r="G3" s="19"/>
      <c r="H3" s="19"/>
      <c r="I3" s="19"/>
    </row>
    <row r="4" spans="1:9" x14ac:dyDescent="0.25">
      <c r="A4" s="14">
        <v>1</v>
      </c>
      <c r="B4" s="4">
        <v>464338</v>
      </c>
      <c r="C4" s="9">
        <v>0.23599999999999999</v>
      </c>
      <c r="D4" s="18">
        <f>(B4)/(1+$C$4)^A4</f>
        <v>375677.99352750811</v>
      </c>
      <c r="E4" s="11">
        <f>B2</f>
        <v>-667259.41</v>
      </c>
      <c r="F4" s="3">
        <f>D11/-(B2)</f>
        <v>30.624850371693434</v>
      </c>
      <c r="G4" s="11">
        <f>B10/A8/-(B2)</f>
        <v>14.593458936757445</v>
      </c>
      <c r="H4" s="2">
        <f>A4+(-B2-I4)/B5</f>
        <v>1.0691526541389409</v>
      </c>
      <c r="I4" s="4">
        <f>B4</f>
        <v>464338</v>
      </c>
    </row>
    <row r="5" spans="1:9" x14ac:dyDescent="0.25">
      <c r="A5" s="13">
        <v>2</v>
      </c>
      <c r="B5" s="4">
        <v>2934398</v>
      </c>
      <c r="D5" s="18">
        <f t="shared" ref="D5:D8" si="0">(B5)/(1+$C$4)^A5</f>
        <v>1920799.6878960212</v>
      </c>
      <c r="E5" s="4">
        <f>B4</f>
        <v>464338</v>
      </c>
      <c r="F5" s="1"/>
      <c r="I5" s="4">
        <f>B5+B4</f>
        <v>3398736</v>
      </c>
    </row>
    <row r="6" spans="1:9" x14ac:dyDescent="0.25">
      <c r="A6" s="2">
        <v>3</v>
      </c>
      <c r="B6" s="4">
        <v>7144754</v>
      </c>
      <c r="D6" s="18">
        <f t="shared" si="0"/>
        <v>3783832.1939989147</v>
      </c>
      <c r="E6" s="4">
        <f t="shared" ref="E6:E8" si="1">B5</f>
        <v>2934398</v>
      </c>
      <c r="F6" s="1"/>
      <c r="H6">
        <f>0.06915265*12</f>
        <v>0.82983180000000001</v>
      </c>
      <c r="I6" s="4">
        <f>I5+B6</f>
        <v>10543490</v>
      </c>
    </row>
    <row r="7" spans="1:9" x14ac:dyDescent="0.25">
      <c r="A7" s="2">
        <v>4</v>
      </c>
      <c r="B7" s="4">
        <v>13825213</v>
      </c>
      <c r="D7" s="18">
        <f t="shared" si="0"/>
        <v>5923766.7270329893</v>
      </c>
      <c r="E7" s="4">
        <f t="shared" si="1"/>
        <v>7144754</v>
      </c>
      <c r="F7" s="1"/>
      <c r="H7">
        <f>0.8298318*30</f>
        <v>24.894953999999998</v>
      </c>
      <c r="I7" s="4">
        <f>I6+B7</f>
        <v>24368703</v>
      </c>
    </row>
    <row r="8" spans="1:9" x14ac:dyDescent="0.25">
      <c r="A8" s="2">
        <v>5</v>
      </c>
      <c r="B8" s="4">
        <v>24319411</v>
      </c>
      <c r="D8" s="18">
        <f t="shared" si="0"/>
        <v>8430642.987899011</v>
      </c>
      <c r="E8" s="4">
        <f t="shared" si="1"/>
        <v>13825213</v>
      </c>
      <c r="F8" s="1"/>
      <c r="H8" s="2" t="s">
        <v>12</v>
      </c>
      <c r="I8" s="4">
        <f>I7+B8</f>
        <v>48688114</v>
      </c>
    </row>
    <row r="9" spans="1:9" x14ac:dyDescent="0.25">
      <c r="E9" s="4">
        <f>B8</f>
        <v>24319411</v>
      </c>
      <c r="F9" s="1"/>
    </row>
    <row r="10" spans="1:9" x14ac:dyDescent="0.25">
      <c r="A10" t="s">
        <v>8</v>
      </c>
      <c r="B10" s="17">
        <f>SUM(B4:B8)</f>
        <v>48688114</v>
      </c>
      <c r="C10" t="s">
        <v>4</v>
      </c>
      <c r="D10" s="15">
        <f>SUM(D4:D8)+B2</f>
        <v>19767460.180354442</v>
      </c>
      <c r="E10" s="12">
        <f>IRR(E4:E9)</f>
        <v>2.520746707843474</v>
      </c>
      <c r="F10" s="10"/>
    </row>
    <row r="11" spans="1:9" x14ac:dyDescent="0.25">
      <c r="C11" t="s">
        <v>6</v>
      </c>
      <c r="D11" s="16">
        <f>SUM(D4:D8)</f>
        <v>20434719.590354443</v>
      </c>
    </row>
  </sheetData>
  <mergeCells count="7">
    <mergeCell ref="I2:I3"/>
    <mergeCell ref="D2:D3"/>
    <mergeCell ref="C2:C3"/>
    <mergeCell ref="E2:E3"/>
    <mergeCell ref="F2:F3"/>
    <mergeCell ref="G2:G3"/>
    <mergeCell ref="H2:H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EE893-772B-4EDC-95FB-C52D810A492E}">
  <dimension ref="A1:E13"/>
  <sheetViews>
    <sheetView zoomScale="175" zoomScaleNormal="175" workbookViewId="0">
      <selection activeCell="L6" sqref="L6"/>
    </sheetView>
  </sheetViews>
  <sheetFormatPr baseColWidth="10" defaultRowHeight="15" x14ac:dyDescent="0.25"/>
  <cols>
    <col min="1" max="1" width="5.85546875" customWidth="1"/>
    <col min="2" max="2" width="27.7109375" customWidth="1"/>
    <col min="3" max="3" width="17.7109375" customWidth="1"/>
    <col min="4" max="4" width="8.140625" customWidth="1"/>
  </cols>
  <sheetData>
    <row r="1" spans="1:5" ht="36" customHeight="1" x14ac:dyDescent="0.25">
      <c r="A1" s="25" t="s">
        <v>13</v>
      </c>
      <c r="B1" s="25"/>
      <c r="C1" s="25"/>
    </row>
    <row r="2" spans="1:5" x14ac:dyDescent="0.25">
      <c r="A2" s="2"/>
      <c r="B2" s="2" t="s">
        <v>14</v>
      </c>
      <c r="C2" s="3">
        <v>8000595.2000000002</v>
      </c>
      <c r="D2" s="26">
        <v>1</v>
      </c>
    </row>
    <row r="3" spans="1:5" x14ac:dyDescent="0.25">
      <c r="A3" s="23" t="s">
        <v>26</v>
      </c>
      <c r="B3" s="2" t="s">
        <v>15</v>
      </c>
      <c r="C3" s="3">
        <v>3620251.08</v>
      </c>
      <c r="D3" s="29">
        <f>C3/$C$2</f>
        <v>0.45249771916969378</v>
      </c>
    </row>
    <row r="4" spans="1:5" x14ac:dyDescent="0.25">
      <c r="A4" s="23" t="s">
        <v>26</v>
      </c>
      <c r="B4" s="2" t="s">
        <v>16</v>
      </c>
      <c r="C4" s="3">
        <v>75517.47</v>
      </c>
      <c r="D4" s="29">
        <f t="shared" ref="D4:D10" si="0">C4/$C$2</f>
        <v>9.4389814897771606E-3</v>
      </c>
    </row>
    <row r="5" spans="1:5" x14ac:dyDescent="0.25">
      <c r="A5" s="24" t="s">
        <v>27</v>
      </c>
      <c r="B5" s="2" t="s">
        <v>17</v>
      </c>
      <c r="C5" s="3">
        <v>4304826.6500000004</v>
      </c>
      <c r="D5" s="30">
        <f t="shared" si="0"/>
        <v>0.5380632993405291</v>
      </c>
    </row>
    <row r="6" spans="1:5" x14ac:dyDescent="0.25">
      <c r="A6" s="23" t="s">
        <v>26</v>
      </c>
      <c r="B6" s="2" t="s">
        <v>18</v>
      </c>
      <c r="C6" s="3">
        <v>608749.07999999996</v>
      </c>
      <c r="D6" s="29">
        <f t="shared" si="0"/>
        <v>7.608797405473032E-2</v>
      </c>
    </row>
    <row r="7" spans="1:5" x14ac:dyDescent="0.25">
      <c r="A7" s="23" t="s">
        <v>26</v>
      </c>
      <c r="B7" s="2" t="s">
        <v>19</v>
      </c>
      <c r="C7" s="3">
        <v>3381376.44</v>
      </c>
      <c r="D7" s="29">
        <f t="shared" si="0"/>
        <v>0.42264061053857593</v>
      </c>
    </row>
    <row r="8" spans="1:5" x14ac:dyDescent="0.25">
      <c r="A8" s="24" t="s">
        <v>27</v>
      </c>
      <c r="B8" s="2" t="s">
        <v>20</v>
      </c>
      <c r="C8" s="3">
        <v>314701.13</v>
      </c>
      <c r="D8" s="30">
        <f t="shared" si="0"/>
        <v>3.9334714747222804E-2</v>
      </c>
    </row>
    <row r="9" spans="1:5" x14ac:dyDescent="0.25">
      <c r="A9" s="23" t="s">
        <v>26</v>
      </c>
      <c r="B9" s="2" t="s">
        <v>21</v>
      </c>
      <c r="C9" s="3">
        <v>0</v>
      </c>
      <c r="D9" s="29">
        <f t="shared" si="0"/>
        <v>0</v>
      </c>
    </row>
    <row r="10" spans="1:5" x14ac:dyDescent="0.25">
      <c r="A10" s="23" t="s">
        <v>27</v>
      </c>
      <c r="B10" s="2" t="s">
        <v>22</v>
      </c>
      <c r="C10" s="3">
        <v>314701.13</v>
      </c>
      <c r="D10" s="31">
        <f t="shared" si="0"/>
        <v>3.9334714747222804E-2</v>
      </c>
    </row>
    <row r="11" spans="1:5" x14ac:dyDescent="0.25">
      <c r="A11" s="23" t="s">
        <v>26</v>
      </c>
      <c r="B11" s="2" t="s">
        <v>23</v>
      </c>
      <c r="C11" s="3">
        <v>94410.34</v>
      </c>
      <c r="D11" s="32">
        <f>C11/C2</f>
        <v>1.1800414549157543E-2</v>
      </c>
      <c r="E11" s="28">
        <v>0.3</v>
      </c>
    </row>
    <row r="12" spans="1:5" x14ac:dyDescent="0.25">
      <c r="A12" s="23" t="s">
        <v>26</v>
      </c>
      <c r="B12" s="2" t="s">
        <v>24</v>
      </c>
      <c r="C12" s="3">
        <v>31470.11</v>
      </c>
      <c r="D12" s="32">
        <f>C12/C2</f>
        <v>3.9334710997501786E-3</v>
      </c>
      <c r="E12" s="28">
        <f>C12/C10</f>
        <v>9.9999990467145763E-2</v>
      </c>
    </row>
    <row r="13" spans="1:5" x14ac:dyDescent="0.25">
      <c r="A13" s="23" t="s">
        <v>27</v>
      </c>
      <c r="B13" s="2" t="s">
        <v>25</v>
      </c>
      <c r="C13" s="3">
        <v>188820.68</v>
      </c>
      <c r="D13" s="30">
        <f>C13/C2</f>
        <v>2.3600829098315085E-2</v>
      </c>
      <c r="E13" s="27"/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AFD3A-BE9B-40BA-B52D-6D85958A375E}">
  <dimension ref="A1"/>
  <sheetViews>
    <sheetView workbookViewId="0">
      <selection activeCell="K20" sqref="K2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FACTIBILIDAD</vt:lpstr>
      <vt:lpstr>E. RESULTADOS</vt:lpstr>
      <vt:lpstr>BAL. GRAL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Joaquín Rosales XD</dc:creator>
  <cp:lastModifiedBy>Joaquín Rosales XD</cp:lastModifiedBy>
  <dcterms:created xsi:type="dcterms:W3CDTF">2021-11-28T03:49:42Z</dcterms:created>
  <dcterms:modified xsi:type="dcterms:W3CDTF">2021-11-28T21:46:20Z</dcterms:modified>
</cp:coreProperties>
</file>