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2D2DDD2-7FAF-48CD-99E7-75C74CC29069}" xr6:coauthVersionLast="47" xr6:coauthVersionMax="47" xr10:uidLastSave="{00000000-0000-0000-0000-000000000000}"/>
  <bookViews>
    <workbookView xWindow="0" yWindow="0" windowWidth="14400" windowHeight="15600" tabRatio="850" activeTab="2" xr2:uid="{00000000-000D-0000-FFFF-FFFF00000000}"/>
  </bookViews>
  <sheets>
    <sheet name="FALA B" sheetId="1" r:id="rId1"/>
    <sheet name="FALA E" sheetId="8" r:id="rId2"/>
    <sheet name="FALA C+EB " sheetId="6" r:id="rId3"/>
    <sheet name="FALA EB +B 203" sheetId="5" r:id="rId4"/>
    <sheet name="FALA BC" sheetId="2" r:id="rId5"/>
    <sheet name="F203 Fala BC" sheetId="7" r:id="rId6"/>
    <sheet name="F200 B+ EB" sheetId="3" r:id="rId7"/>
    <sheet name="F200 BC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2" i="7" l="1"/>
  <c r="H12" i="7"/>
  <c r="C11" i="2"/>
  <c r="J12" i="7"/>
  <c r="J12" i="5"/>
  <c r="I12" i="5"/>
  <c r="H12" i="5"/>
  <c r="C11" i="1"/>
  <c r="C11" i="6"/>
  <c r="J13" i="3" l="1"/>
  <c r="C11" i="8"/>
  <c r="I8" i="8"/>
  <c r="H12" i="8" s="1"/>
  <c r="H8" i="8"/>
  <c r="I12" i="8" s="1"/>
  <c r="G8" i="8"/>
  <c r="F8" i="8"/>
  <c r="F9" i="8" s="1"/>
  <c r="D8" i="8"/>
  <c r="J12" i="8" s="1"/>
  <c r="E22" i="8"/>
  <c r="D33" i="8" s="1"/>
  <c r="D22" i="8"/>
  <c r="D32" i="8" s="1"/>
  <c r="C22" i="8"/>
  <c r="D31" i="8" s="1"/>
  <c r="E8" i="8"/>
  <c r="C8" i="8"/>
  <c r="C11" i="4"/>
  <c r="C11" i="7"/>
  <c r="C11" i="3"/>
  <c r="C8" i="7"/>
  <c r="E8" i="5"/>
  <c r="C8" i="5"/>
  <c r="C11" i="5"/>
  <c r="C22" i="1"/>
  <c r="D22" i="1"/>
  <c r="E22" i="1"/>
  <c r="A11" i="8" l="1"/>
  <c r="D9" i="8"/>
  <c r="H9" i="8"/>
  <c r="E11" i="8"/>
  <c r="J19" i="8" s="1"/>
  <c r="I19" i="8"/>
  <c r="G9" i="8"/>
  <c r="E9" i="8"/>
  <c r="I9" i="8"/>
  <c r="J9" i="8"/>
  <c r="C9" i="8"/>
  <c r="E23" i="4"/>
  <c r="D23" i="4"/>
  <c r="C23" i="4"/>
  <c r="E22" i="3"/>
  <c r="D22" i="3"/>
  <c r="C22" i="3"/>
  <c r="E22" i="5"/>
  <c r="D22" i="5"/>
  <c r="C22" i="5"/>
  <c r="E23" i="7"/>
  <c r="D23" i="7"/>
  <c r="D32" i="7" s="1"/>
  <c r="C23" i="7"/>
  <c r="D33" i="7"/>
  <c r="D23" i="2"/>
  <c r="D32" i="2" s="1"/>
  <c r="E23" i="2"/>
  <c r="C23" i="2"/>
  <c r="D22" i="6"/>
  <c r="E22" i="6"/>
  <c r="C22" i="6"/>
  <c r="E8" i="7"/>
  <c r="D31" i="7"/>
  <c r="A11" i="7"/>
  <c r="I8" i="7"/>
  <c r="H8" i="7"/>
  <c r="G8" i="7"/>
  <c r="F8" i="7"/>
  <c r="F9" i="7" s="1"/>
  <c r="D8" i="7"/>
  <c r="G5" i="8" l="1"/>
  <c r="C17" i="8" s="1"/>
  <c r="E11" i="7"/>
  <c r="G5" i="7" s="1"/>
  <c r="C9" i="7"/>
  <c r="J9" i="7"/>
  <c r="I9" i="7"/>
  <c r="G9" i="7"/>
  <c r="I19" i="7"/>
  <c r="D9" i="7"/>
  <c r="H9" i="7"/>
  <c r="E9" i="7"/>
  <c r="F8" i="2"/>
  <c r="F8" i="4"/>
  <c r="F9" i="4" s="1"/>
  <c r="F8" i="3"/>
  <c r="F8" i="5"/>
  <c r="F9" i="5" s="1"/>
  <c r="F8" i="6"/>
  <c r="F9" i="6" s="1"/>
  <c r="F8" i="1"/>
  <c r="D33" i="6"/>
  <c r="D32" i="6"/>
  <c r="D31" i="6"/>
  <c r="A11" i="6"/>
  <c r="I8" i="6"/>
  <c r="H12" i="6" s="1"/>
  <c r="H8" i="6"/>
  <c r="I12" i="6" s="1"/>
  <c r="G8" i="6"/>
  <c r="E8" i="6"/>
  <c r="D8" i="6"/>
  <c r="J12" i="6" s="1"/>
  <c r="C8" i="6"/>
  <c r="E11" i="6" s="1"/>
  <c r="D33" i="5"/>
  <c r="D32" i="5"/>
  <c r="D31" i="5"/>
  <c r="A11" i="5"/>
  <c r="I8" i="5"/>
  <c r="H8" i="5"/>
  <c r="G8" i="5"/>
  <c r="D8" i="5"/>
  <c r="E11" i="5" s="1"/>
  <c r="G5" i="5" s="1"/>
  <c r="C9" i="5"/>
  <c r="D8" i="4"/>
  <c r="J12" i="4" s="1"/>
  <c r="D33" i="4"/>
  <c r="D32" i="4"/>
  <c r="D31" i="4"/>
  <c r="A11" i="4"/>
  <c r="I8" i="4"/>
  <c r="H12" i="4" s="1"/>
  <c r="H8" i="4"/>
  <c r="I12" i="4" s="1"/>
  <c r="G8" i="4"/>
  <c r="C8" i="4"/>
  <c r="C9" i="4" s="1"/>
  <c r="D8" i="3"/>
  <c r="D33" i="3"/>
  <c r="D31" i="3"/>
  <c r="D32" i="3"/>
  <c r="A11" i="3"/>
  <c r="I8" i="3"/>
  <c r="H8" i="3"/>
  <c r="G8" i="3"/>
  <c r="C8" i="3"/>
  <c r="C9" i="3" s="1"/>
  <c r="H15" i="6" l="1"/>
  <c r="I15" i="6"/>
  <c r="J15" i="6"/>
  <c r="A18" i="8"/>
  <c r="B19" i="8" s="1"/>
  <c r="C9" i="6"/>
  <c r="G5" i="6"/>
  <c r="A13" i="6" s="1"/>
  <c r="J19" i="7"/>
  <c r="G9" i="4"/>
  <c r="J5" i="8"/>
  <c r="C16" i="8"/>
  <c r="E17" i="8"/>
  <c r="F33" i="8" s="1"/>
  <c r="E16" i="8"/>
  <c r="A12" i="8"/>
  <c r="D16" i="8"/>
  <c r="D17" i="8"/>
  <c r="F32" i="8" s="1"/>
  <c r="F31" i="8"/>
  <c r="E11" i="3"/>
  <c r="I19" i="5"/>
  <c r="I19" i="3"/>
  <c r="H9" i="3"/>
  <c r="A18" i="7"/>
  <c r="B19" i="7" s="1"/>
  <c r="E16" i="7"/>
  <c r="E17" i="7"/>
  <c r="F33" i="7" s="1"/>
  <c r="D16" i="7"/>
  <c r="D17" i="7"/>
  <c r="F32" i="7" s="1"/>
  <c r="C16" i="7"/>
  <c r="J5" i="7"/>
  <c r="C17" i="7"/>
  <c r="F31" i="7" s="1"/>
  <c r="A12" i="7"/>
  <c r="J19" i="5"/>
  <c r="I19" i="4"/>
  <c r="I19" i="6"/>
  <c r="I9" i="6"/>
  <c r="J9" i="6"/>
  <c r="D9" i="6"/>
  <c r="H9" i="6"/>
  <c r="E9" i="6"/>
  <c r="G9" i="6"/>
  <c r="G9" i="5"/>
  <c r="H9" i="5"/>
  <c r="E9" i="5"/>
  <c r="I9" i="5"/>
  <c r="D9" i="5"/>
  <c r="J9" i="5"/>
  <c r="F9" i="3"/>
  <c r="I9" i="3"/>
  <c r="J9" i="3"/>
  <c r="E9" i="4"/>
  <c r="I9" i="4"/>
  <c r="E11" i="4"/>
  <c r="D9" i="4"/>
  <c r="H9" i="4"/>
  <c r="J9" i="4"/>
  <c r="D9" i="3"/>
  <c r="G9" i="3"/>
  <c r="E9" i="3"/>
  <c r="J19" i="6" l="1"/>
  <c r="J19" i="4"/>
  <c r="G5" i="4"/>
  <c r="A12" i="4" s="1"/>
  <c r="G5" i="3"/>
  <c r="A12" i="3" s="1"/>
  <c r="A12" i="6"/>
  <c r="A11" i="1"/>
  <c r="A12" i="5"/>
  <c r="J19" i="3"/>
  <c r="D31" i="1"/>
  <c r="D31" i="2"/>
  <c r="I8" i="2"/>
  <c r="H12" i="2" s="1"/>
  <c r="H8" i="2"/>
  <c r="I12" i="2" s="1"/>
  <c r="G8" i="2"/>
  <c r="I8" i="1"/>
  <c r="H12" i="1" s="1"/>
  <c r="H8" i="1"/>
  <c r="I12" i="1" s="1"/>
  <c r="G8" i="1"/>
  <c r="E16" i="3" l="1"/>
  <c r="C17" i="3"/>
  <c r="F31" i="3" s="1"/>
  <c r="J5" i="3"/>
  <c r="A18" i="3"/>
  <c r="B19" i="3" s="1"/>
  <c r="D16" i="3"/>
  <c r="C16" i="3"/>
  <c r="E17" i="3"/>
  <c r="F33" i="3" s="1"/>
  <c r="D17" i="3"/>
  <c r="F32" i="3" s="1"/>
  <c r="D17" i="6"/>
  <c r="F32" i="6" s="1"/>
  <c r="C16" i="6"/>
  <c r="J5" i="6"/>
  <c r="E17" i="6"/>
  <c r="F33" i="6" s="1"/>
  <c r="D16" i="6"/>
  <c r="C17" i="6"/>
  <c r="F31" i="6" s="1"/>
  <c r="A18" i="6"/>
  <c r="B19" i="6" s="1"/>
  <c r="E16" i="6"/>
  <c r="E17" i="5"/>
  <c r="F33" i="5" s="1"/>
  <c r="D16" i="5"/>
  <c r="J5" i="5"/>
  <c r="D17" i="5"/>
  <c r="F32" i="5" s="1"/>
  <c r="C16" i="5"/>
  <c r="A18" i="5"/>
  <c r="B19" i="5" s="1"/>
  <c r="E16" i="5"/>
  <c r="C17" i="5"/>
  <c r="F31" i="5" s="1"/>
  <c r="E17" i="4"/>
  <c r="F33" i="4" s="1"/>
  <c r="D16" i="4"/>
  <c r="J5" i="4"/>
  <c r="C16" i="4"/>
  <c r="A18" i="4"/>
  <c r="B19" i="4" s="1"/>
  <c r="D17" i="4"/>
  <c r="F32" i="4" s="1"/>
  <c r="E16" i="4"/>
  <c r="C17" i="4"/>
  <c r="F31" i="4" s="1"/>
  <c r="D33" i="2"/>
  <c r="A11" i="2"/>
  <c r="G9" i="2"/>
  <c r="E8" i="2"/>
  <c r="D8" i="2"/>
  <c r="J12" i="2" s="1"/>
  <c r="C8" i="2"/>
  <c r="D33" i="1"/>
  <c r="D32" i="1"/>
  <c r="E8" i="1"/>
  <c r="D8" i="1"/>
  <c r="J12" i="1" s="1"/>
  <c r="C8" i="1"/>
  <c r="E11" i="1" l="1"/>
  <c r="G5" i="1" s="1"/>
  <c r="A13" i="1" s="1"/>
  <c r="E11" i="2"/>
  <c r="G5" i="2" s="1"/>
  <c r="A13" i="2" s="1"/>
  <c r="G9" i="1"/>
  <c r="F9" i="2"/>
  <c r="I9" i="2"/>
  <c r="I19" i="2"/>
  <c r="J9" i="2"/>
  <c r="D9" i="1"/>
  <c r="I9" i="1"/>
  <c r="H9" i="1"/>
  <c r="E9" i="1"/>
  <c r="F9" i="1"/>
  <c r="J9" i="1"/>
  <c r="I19" i="1"/>
  <c r="C9" i="2"/>
  <c r="C9" i="1"/>
  <c r="D9" i="2"/>
  <c r="H9" i="2"/>
  <c r="E9" i="2"/>
  <c r="J19" i="1" l="1"/>
  <c r="J19" i="2"/>
  <c r="A12" i="2"/>
  <c r="J5" i="1" l="1"/>
  <c r="A12" i="1"/>
  <c r="D17" i="2"/>
  <c r="F32" i="2" s="1"/>
  <c r="J5" i="2"/>
  <c r="A18" i="1"/>
  <c r="B19" i="1" s="1"/>
  <c r="D16" i="2"/>
  <c r="E17" i="2"/>
  <c r="F33" i="2" s="1"/>
  <c r="C17" i="2"/>
  <c r="F31" i="2" s="1"/>
  <c r="E16" i="2"/>
  <c r="A18" i="2"/>
  <c r="B19" i="2" s="1"/>
  <c r="C16" i="2"/>
  <c r="C17" i="1"/>
  <c r="F31" i="1" s="1"/>
  <c r="E16" i="1"/>
  <c r="D16" i="1"/>
  <c r="E17" i="1"/>
  <c r="F33" i="1" s="1"/>
  <c r="C16" i="1"/>
  <c r="D17" i="1"/>
  <c r="F32" i="1" s="1"/>
</calcChain>
</file>

<file path=xl/sharedStrings.xml><?xml version="1.0" encoding="utf-8"?>
<sst xmlns="http://schemas.openxmlformats.org/spreadsheetml/2006/main" count="374" uniqueCount="56">
  <si>
    <t>NAZWA KONTRAHENTA</t>
  </si>
  <si>
    <t>DŁ</t>
  </si>
  <si>
    <t>SZ</t>
  </si>
  <si>
    <t>WYS</t>
  </si>
  <si>
    <r>
      <rPr>
        <b/>
        <sz val="10"/>
        <color rgb="FF000000"/>
        <rFont val="Calibri"/>
        <family val="2"/>
        <charset val="238"/>
      </rPr>
      <t>zużycie m</t>
    </r>
    <r>
      <rPr>
        <b/>
        <vertAlign val="superscript"/>
        <sz val="10"/>
        <color rgb="FF000000"/>
        <rFont val="Calibri"/>
        <family val="2"/>
        <charset val="238"/>
      </rPr>
      <t>2</t>
    </r>
  </si>
  <si>
    <t>Surowiec</t>
  </si>
  <si>
    <r>
      <rPr>
        <b/>
        <sz val="10"/>
        <color rgb="FF000000"/>
        <rFont val="Calibri"/>
        <family val="2"/>
        <charset val="238"/>
      </rPr>
      <t>Cena surowca 1m</t>
    </r>
    <r>
      <rPr>
        <b/>
        <vertAlign val="superscript"/>
        <sz val="10"/>
        <color rgb="FF000000"/>
        <rFont val="Calibri"/>
        <family val="2"/>
        <charset val="238"/>
      </rPr>
      <t>2</t>
    </r>
  </si>
  <si>
    <t>Kalkulacja Fefco 0201</t>
  </si>
  <si>
    <t>Bigi</t>
  </si>
  <si>
    <t>Bigowe</t>
  </si>
  <si>
    <t>Minimum produkcyjne</t>
  </si>
  <si>
    <t>Formatka</t>
  </si>
  <si>
    <t>Nakład 1</t>
  </si>
  <si>
    <t>Nakład 2</t>
  </si>
  <si>
    <t>Nakład 3</t>
  </si>
  <si>
    <r>
      <rPr>
        <sz val="10"/>
        <color rgb="FF000000"/>
        <rFont val="Calibri"/>
        <family val="2"/>
        <charset val="238"/>
      </rPr>
      <t>zużycie m</t>
    </r>
    <r>
      <rPr>
        <vertAlign val="superscript"/>
        <sz val="10"/>
        <color rgb="FF000000"/>
        <rFont val="Calibri"/>
        <family val="2"/>
        <charset val="238"/>
      </rPr>
      <t>2</t>
    </r>
  </si>
  <si>
    <t>koszt materiału</t>
  </si>
  <si>
    <t>SLOTER + KLEJENIE</t>
  </si>
  <si>
    <t>Paletyzacja</t>
  </si>
  <si>
    <t>MARŻA 1</t>
  </si>
  <si>
    <t>MARŻA 2</t>
  </si>
  <si>
    <t>MARŻA 3</t>
  </si>
  <si>
    <t>cena za 1szt.</t>
  </si>
  <si>
    <t>Stała</t>
  </si>
  <si>
    <t>Nasza</t>
  </si>
  <si>
    <t>Kolor</t>
  </si>
  <si>
    <t xml:space="preserve"> 1 kolor 0,05 gr min. </t>
  </si>
  <si>
    <t>SLOTER</t>
  </si>
  <si>
    <t>ROTACJA</t>
  </si>
  <si>
    <t>KOLOR</t>
  </si>
  <si>
    <t>KLEJENIE</t>
  </si>
  <si>
    <t>współczynnik</t>
  </si>
  <si>
    <t xml:space="preserve">TRANSPORT 2,5 zł  KM </t>
  </si>
  <si>
    <t>MARŻA SUMA</t>
  </si>
  <si>
    <t>CENA OPAKOWANIA</t>
  </si>
  <si>
    <t>Surowiec / gramatura</t>
  </si>
  <si>
    <t>WAGA OPAKOWANIA KG</t>
  </si>
  <si>
    <t xml:space="preserve">Podatek </t>
  </si>
  <si>
    <t>Sztuki AQ</t>
  </si>
  <si>
    <t>Sztuki CON</t>
  </si>
  <si>
    <t xml:space="preserve">Wytyczne jak klient podaje zewn. DLA B FALI </t>
  </si>
  <si>
    <t xml:space="preserve">Wysokość - 10 </t>
  </si>
  <si>
    <t xml:space="preserve">Wytyczne jak klient podaje zewn. DLA C FALI </t>
  </si>
  <si>
    <t>Długoś - 6</t>
  </si>
  <si>
    <t>Szerokość - 6</t>
  </si>
  <si>
    <t>Długoś - 8</t>
  </si>
  <si>
    <t>Szerokość - 8</t>
  </si>
  <si>
    <t>Wysokość - 12</t>
  </si>
  <si>
    <t xml:space="preserve">WYMIAR ZEWNĘTRZNY </t>
  </si>
  <si>
    <t>WYMIAR ZEWNĘTRZNY C</t>
  </si>
  <si>
    <t>WYMIAR ZEWNĘTRZNY EB</t>
  </si>
  <si>
    <t>Sztuki PG</t>
  </si>
  <si>
    <t>.</t>
  </si>
  <si>
    <t>zweryfikowane</t>
  </si>
  <si>
    <t xml:space="preserve">zweryfikowane </t>
  </si>
  <si>
    <t>W zależności czy klapa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</si>
</sst>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&quot; zł&quot;;\-#,##0.000&quot; zł&quot;"/>
    <numFmt numFmtId="165" formatCode="#,##0.00&quot; zł&quot;;\-#,##0.00&quot; zł&quot;"/>
    <numFmt numFmtId="166" formatCode="0.000"/>
    <numFmt numFmtId="167" formatCode="0.0000"/>
  </numFmts>
  <fonts count="19" x14ac:knownFonts="1">
    <font>
      <sz val="10"/>
      <name val="Arial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3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38"/>
    </font>
    <font>
      <b/>
      <vertAlign val="superscript"/>
      <sz val="10"/>
      <color rgb="FF000000"/>
      <name val="Calibri"/>
      <family val="2"/>
      <charset val="238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238"/>
    </font>
    <font>
      <vertAlign val="superscript"/>
      <sz val="10"/>
      <color rgb="FF000000"/>
      <name val="Calibri"/>
      <family val="2"/>
      <charset val="238"/>
    </font>
    <font>
      <b/>
      <sz val="10"/>
      <color rgb="FF800000"/>
      <name val="Calibri"/>
      <family val="2"/>
      <charset val="1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</font>
    <font>
      <b/>
      <i/>
      <u/>
      <sz val="12"/>
      <color theme="0"/>
      <name val="Calibri"/>
      <family val="2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CC33"/>
        <bgColor rgb="FF00B050"/>
      </patternFill>
    </fill>
    <fill>
      <patternFill patternType="solid">
        <fgColor rgb="FF00B050"/>
        <bgColor rgb="FF00CC33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2DCDB"/>
        <bgColor rgb="FFCCCCFF"/>
      </patternFill>
    </fill>
    <fill>
      <patternFill patternType="solid">
        <fgColor rgb="FFD99694"/>
        <bgColor rgb="FFFF99CC"/>
      </patternFill>
    </fill>
    <fill>
      <patternFill patternType="solid">
        <fgColor rgb="FF66FF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 applyProtection="1">
      <alignment vertical="center"/>
      <protection locked="0"/>
    </xf>
    <xf numFmtId="0" fontId="5" fillId="5" borderId="1" xfId="0" applyFont="1" applyFill="1" applyBorder="1" applyProtection="1">
      <protection locked="0"/>
    </xf>
    <xf numFmtId="164" fontId="5" fillId="4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hidden="1"/>
    </xf>
    <xf numFmtId="0" fontId="4" fillId="0" borderId="0" xfId="0" applyFont="1" applyAlignment="1">
      <alignment horizontal="center"/>
    </xf>
    <xf numFmtId="0" fontId="1" fillId="7" borderId="0" xfId="0" applyFont="1" applyFill="1" applyProtection="1">
      <protection hidden="1"/>
    </xf>
    <xf numFmtId="0" fontId="1" fillId="7" borderId="0" xfId="0" applyFont="1" applyFill="1" applyAlignment="1" applyProtection="1">
      <alignment horizontal="center"/>
      <protection hidden="1"/>
    </xf>
    <xf numFmtId="0" fontId="1" fillId="8" borderId="0" xfId="0" applyFont="1" applyFill="1" applyProtection="1">
      <protection hidden="1"/>
    </xf>
    <xf numFmtId="0" fontId="1" fillId="8" borderId="0" xfId="0" applyFont="1" applyFill="1" applyAlignment="1" applyProtection="1">
      <alignment horizontal="center" vertical="top"/>
      <protection hidden="1"/>
    </xf>
    <xf numFmtId="0" fontId="2" fillId="0" borderId="0" xfId="0" applyFont="1" applyProtection="1">
      <protection hidden="1"/>
    </xf>
    <xf numFmtId="1" fontId="8" fillId="0" borderId="0" xfId="0" applyNumberFormat="1" applyFont="1"/>
    <xf numFmtId="0" fontId="8" fillId="0" borderId="0" xfId="0" applyFont="1"/>
    <xf numFmtId="3" fontId="4" fillId="3" borderId="0" xfId="0" applyNumberFormat="1" applyFont="1" applyFill="1"/>
    <xf numFmtId="0" fontId="2" fillId="0" borderId="0" xfId="0" applyFont="1" applyAlignment="1">
      <alignment horizontal="center"/>
    </xf>
    <xf numFmtId="3" fontId="4" fillId="4" borderId="1" xfId="0" applyNumberFormat="1" applyFont="1" applyFill="1" applyBorder="1" applyProtection="1">
      <protection locked="0"/>
    </xf>
    <xf numFmtId="0" fontId="9" fillId="0" borderId="0" xfId="0" applyFont="1" applyAlignment="1">
      <alignment horizontal="left" vertical="top"/>
    </xf>
    <xf numFmtId="3" fontId="2" fillId="0" borderId="0" xfId="0" applyNumberFormat="1" applyFont="1" applyAlignment="1" applyProtection="1">
      <alignment horizontal="left" vertical="top"/>
      <protection hidden="1"/>
    </xf>
    <xf numFmtId="3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5" fontId="1" fillId="0" borderId="0" xfId="0" applyNumberFormat="1" applyFont="1" applyProtection="1">
      <protection hidden="1"/>
    </xf>
    <xf numFmtId="165" fontId="1" fillId="0" borderId="0" xfId="0" applyNumberFormat="1" applyFont="1"/>
    <xf numFmtId="2" fontId="11" fillId="9" borderId="0" xfId="0" applyNumberFormat="1" applyFont="1" applyFill="1" applyAlignment="1">
      <alignment horizontal="center"/>
    </xf>
    <xf numFmtId="3" fontId="4" fillId="10" borderId="2" xfId="0" applyNumberFormat="1" applyFont="1" applyFill="1" applyBorder="1"/>
    <xf numFmtId="0" fontId="2" fillId="10" borderId="2" xfId="0" applyFont="1" applyFill="1" applyBorder="1"/>
    <xf numFmtId="0" fontId="4" fillId="4" borderId="1" xfId="0" applyFont="1" applyFill="1" applyBorder="1" applyProtection="1">
      <protection hidden="1"/>
    </xf>
    <xf numFmtId="0" fontId="4" fillId="4" borderId="1" xfId="0" applyFont="1" applyFill="1" applyBorder="1" applyProtection="1">
      <protection locked="0"/>
    </xf>
    <xf numFmtId="3" fontId="4" fillId="0" borderId="0" xfId="0" applyNumberFormat="1" applyFont="1" applyAlignment="1">
      <alignment horizontal="center"/>
    </xf>
    <xf numFmtId="0" fontId="5" fillId="0" borderId="0" xfId="0" applyFont="1"/>
    <xf numFmtId="0" fontId="4" fillId="4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4" fillId="3" borderId="0" xfId="0" applyNumberFormat="1" applyFont="1" applyFill="1" applyProtection="1">
      <protection hidden="1"/>
    </xf>
    <xf numFmtId="3" fontId="13" fillId="10" borderId="2" xfId="0" applyNumberFormat="1" applyFont="1" applyFill="1" applyBorder="1"/>
    <xf numFmtId="0" fontId="12" fillId="10" borderId="2" xfId="0" applyFont="1" applyFill="1" applyBorder="1"/>
    <xf numFmtId="0" fontId="14" fillId="0" borderId="0" xfId="0" applyFont="1" applyAlignment="1">
      <alignment wrapText="1"/>
    </xf>
    <xf numFmtId="0" fontId="15" fillId="0" borderId="0" xfId="0" applyFont="1"/>
    <xf numFmtId="0" fontId="1" fillId="0" borderId="0" xfId="0" applyFont="1" applyAlignment="1">
      <alignment horizontal="center" vertical="center" wrapText="1"/>
    </xf>
    <xf numFmtId="0" fontId="16" fillId="0" borderId="0" xfId="0" applyFont="1"/>
    <xf numFmtId="10" fontId="1" fillId="0" borderId="0" xfId="0" applyNumberFormat="1" applyFont="1"/>
    <xf numFmtId="2" fontId="1" fillId="0" borderId="0" xfId="0" applyNumberFormat="1" applyFont="1" applyProtection="1">
      <protection hidden="1"/>
    </xf>
    <xf numFmtId="2" fontId="5" fillId="4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1" fontId="18" fillId="0" borderId="0" xfId="0" applyNumberFormat="1" applyFont="1"/>
    <xf numFmtId="0" fontId="1" fillId="0" borderId="0" xfId="0" applyFont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6" fontId="4" fillId="4" borderId="1" xfId="0" applyNumberFormat="1" applyFont="1" applyFill="1" applyBorder="1" applyAlignment="1" applyProtection="1">
      <alignment horizontal="center" vertical="center"/>
      <protection hidden="1"/>
    </xf>
    <xf numFmtId="167" fontId="4" fillId="4" borderId="3" xfId="0" applyNumberFormat="1" applyFont="1" applyFill="1" applyBorder="1" applyAlignment="1" applyProtection="1">
      <alignment horizontal="center" vertical="center"/>
      <protection hidden="1"/>
    </xf>
    <xf numFmtId="167" fontId="4" fillId="4" borderId="4" xfId="0" applyNumberFormat="1" applyFont="1" applyFill="1" applyBorder="1" applyAlignment="1" applyProtection="1">
      <alignment horizontal="center" vertical="center"/>
      <protection hidden="1"/>
    </xf>
    <xf numFmtId="0" fontId="17" fillId="11" borderId="0" xfId="0" applyFont="1" applyFill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4" fillId="3" borderId="0" xfId="0" applyNumberFormat="1" applyFont="1" applyFill="1" applyAlignment="1" applyProtection="1">
      <alignment horizontal="center" vertical="center"/>
      <protection hidden="1"/>
    </xf>
    <xf numFmtId="167" fontId="4" fillId="4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37"/>
  <sheetViews>
    <sheetView zoomScale="80" zoomScaleNormal="80" workbookViewId="0">
      <selection activeCell="I6" sqref="I6"/>
    </sheetView>
  </sheetViews>
  <sheetFormatPr defaultRowHeight="12.75" x14ac:dyDescent="0.2"/>
  <cols>
    <col min="1" max="10" width="13.42578125" style="1" customWidth="1"/>
    <col min="11" max="11" width="14.28515625" style="1" bestFit="1" customWidth="1"/>
    <col min="12" max="1022" width="9.42578125" style="1"/>
    <col min="1023" max="1025" width="9.42578125" style="2"/>
  </cols>
  <sheetData>
    <row r="1" spans="1:1024" s="3" customForma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24" s="3" customForma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42" customHeight="1" x14ac:dyDescent="0.2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46" t="s">
        <v>35</v>
      </c>
      <c r="I4" s="9" t="s">
        <v>6</v>
      </c>
      <c r="J4" s="44" t="s">
        <v>36</v>
      </c>
      <c r="AMJ4"/>
    </row>
    <row r="5" spans="1:1024" x14ac:dyDescent="0.2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0.001</v>
      </c>
      <c r="H5" s="11"/>
      <c r="I5" s="12">
        <v>0</v>
      </c>
      <c r="J5" s="47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(D5/2)+2</f>
        <v>2</v>
      </c>
      <c r="D8" s="13">
        <f>E5+10</f>
        <v>10</v>
      </c>
      <c r="E8" s="13">
        <f>(D5/2)+2</f>
        <v>2</v>
      </c>
      <c r="F8" s="15">
        <f>D5+1</f>
        <v>1</v>
      </c>
      <c r="G8" s="16">
        <f>C5+3</f>
        <v>3</v>
      </c>
      <c r="H8" s="16">
        <f>D5+3</f>
        <v>3</v>
      </c>
      <c r="I8" s="16">
        <f>C5+3</f>
        <v>3</v>
      </c>
      <c r="J8" s="16">
        <v>35</v>
      </c>
      <c r="AMJ8"/>
    </row>
    <row r="9" spans="1:1024" x14ac:dyDescent="0.2">
      <c r="C9" s="13">
        <f>C8</f>
        <v>2</v>
      </c>
      <c r="D9" s="13">
        <f>C8+D8</f>
        <v>12</v>
      </c>
      <c r="E9" s="13">
        <f>C8+D8+E8</f>
        <v>14</v>
      </c>
      <c r="F9" s="17">
        <f>F8</f>
        <v>1</v>
      </c>
      <c r="G9" s="18">
        <f>F8+G8</f>
        <v>4</v>
      </c>
      <c r="H9" s="18">
        <f>F8+G8+H8</f>
        <v>7</v>
      </c>
      <c r="I9" s="18">
        <f>F8+G8+H8+I8</f>
        <v>10</v>
      </c>
      <c r="J9" s="18">
        <f>F8+G8+H8+I8+J8</f>
        <v>45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11111.111111111111</v>
      </c>
      <c r="B11" s="21" t="s">
        <v>38</v>
      </c>
      <c r="C11" s="19">
        <f>(((C5+D5)*2)+35+12)-2</f>
        <v>45</v>
      </c>
      <c r="D11" s="13"/>
      <c r="E11" s="13">
        <f>SUM(C8:E8)</f>
        <v>14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>
        <f>300/G5</f>
        <v>300000</v>
      </c>
      <c r="B12" s="21" t="s">
        <v>39</v>
      </c>
      <c r="C12" s="2"/>
      <c r="H12" s="1">
        <f>I8+3</f>
        <v>6</v>
      </c>
      <c r="I12" s="1">
        <f>H8+3</f>
        <v>6</v>
      </c>
      <c r="J12" s="1">
        <f>D8+2</f>
        <v>12</v>
      </c>
      <c r="K12" s="1" t="s">
        <v>54</v>
      </c>
    </row>
    <row r="13" spans="1:1024" ht="15.75" x14ac:dyDescent="0.25">
      <c r="A13" s="20">
        <f>500/G5</f>
        <v>500000</v>
      </c>
      <c r="B13" s="21" t="s">
        <v>51</v>
      </c>
      <c r="C13" s="2"/>
    </row>
    <row r="14" spans="1:1024" x14ac:dyDescent="0.2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x14ac:dyDescent="0.2">
      <c r="C15" s="24">
        <v>2000</v>
      </c>
      <c r="D15" s="24">
        <v>1500</v>
      </c>
      <c r="E15" s="24">
        <v>500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6">
        <f>G5*C15</f>
        <v>2</v>
      </c>
      <c r="D16" s="26">
        <f>G5*D15</f>
        <v>1.5</v>
      </c>
      <c r="E16" s="26">
        <f>G5*E15</f>
        <v>0.5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29">
        <f>G5*I5*C15</f>
        <v>0</v>
      </c>
      <c r="D17" s="29">
        <f>G5*I5*D15</f>
        <v>0</v>
      </c>
      <c r="E17" s="29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58" t="s">
        <v>18</v>
      </c>
      <c r="J18" s="58"/>
      <c r="L18" s="63"/>
      <c r="M18" s="63"/>
      <c r="N18" s="63"/>
    </row>
    <row r="19" spans="1:1024" x14ac:dyDescent="0.2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32">
        <f>F8+G8</f>
        <v>4</v>
      </c>
      <c r="J19" s="33">
        <f>E11</f>
        <v>14</v>
      </c>
    </row>
    <row r="20" spans="1:1024" x14ac:dyDescent="0.2">
      <c r="A20" s="1" t="s">
        <v>22</v>
      </c>
      <c r="B20" s="1" t="s">
        <v>23</v>
      </c>
      <c r="C20" s="34">
        <v>0.02</v>
      </c>
      <c r="D20" s="34">
        <v>0.02</v>
      </c>
      <c r="E20" s="34">
        <v>0.02</v>
      </c>
      <c r="F20" s="2"/>
      <c r="G20" s="2"/>
      <c r="I20"/>
      <c r="J20"/>
    </row>
    <row r="21" spans="1:1024" x14ac:dyDescent="0.2">
      <c r="B21" s="1" t="s">
        <v>24</v>
      </c>
      <c r="C21" s="35">
        <v>0.93</v>
      </c>
      <c r="D21" s="35">
        <v>0.25</v>
      </c>
      <c r="E21" s="35">
        <v>0.28000000000000003</v>
      </c>
      <c r="F21" s="2"/>
      <c r="G21" s="2"/>
      <c r="I21"/>
      <c r="J21"/>
    </row>
    <row r="22" spans="1:1024" ht="13.5" thickBot="1" x14ac:dyDescent="0.25">
      <c r="B22" s="1" t="s">
        <v>37</v>
      </c>
      <c r="C22" s="35">
        <f>$A$24*C21</f>
        <v>0.35340000000000005</v>
      </c>
      <c r="D22" s="35">
        <f t="shared" ref="D22:E22" si="0">$A$24*D21</f>
        <v>9.5000000000000001E-2</v>
      </c>
      <c r="E22" s="35">
        <f t="shared" si="0"/>
        <v>0.10640000000000001</v>
      </c>
      <c r="F22" s="2" t="s">
        <v>26</v>
      </c>
      <c r="G22" s="2"/>
      <c r="I22"/>
      <c r="J22"/>
    </row>
    <row r="23" spans="1:1024" ht="13.5" thickBot="1" x14ac:dyDescent="0.25">
      <c r="B23" s="1" t="s">
        <v>25</v>
      </c>
      <c r="C23" s="35"/>
      <c r="D23" s="35"/>
      <c r="E23" s="35"/>
      <c r="F23" s="2"/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/>
      <c r="F24" s="36"/>
      <c r="G24" s="36" t="s">
        <v>30</v>
      </c>
      <c r="I24"/>
      <c r="J24"/>
      <c r="AMI24" s="2"/>
      <c r="AMJ24" s="2"/>
    </row>
    <row r="25" spans="1:1024" s="2" customFormat="1" x14ac:dyDescent="0.2">
      <c r="C25" s="35">
        <v>40</v>
      </c>
      <c r="D25" s="35"/>
      <c r="E25" s="35"/>
      <c r="F25" s="35"/>
      <c r="G25" s="34">
        <v>0.03</v>
      </c>
    </row>
    <row r="26" spans="1:1024" x14ac:dyDescent="0.2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x14ac:dyDescent="0.2">
      <c r="C27" s="64" t="s">
        <v>32</v>
      </c>
      <c r="D27" s="64"/>
      <c r="E27" s="36"/>
      <c r="F27" s="36"/>
      <c r="G27" s="36"/>
    </row>
    <row r="28" spans="1:1024" x14ac:dyDescent="0.2">
      <c r="A28" s="2"/>
      <c r="B28" s="2"/>
      <c r="C28" s="38"/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x14ac:dyDescent="0.2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1.3534000000000002</v>
      </c>
      <c r="E31" s="59"/>
      <c r="F31" s="66">
        <f>(C17/C15+C20+C21+C22+C23+G25+(C28/C15*B26))+(((((($C$25/C15)+($D$25/C15)+($E$25/C15)+($F$25/C15))))))</f>
        <v>1.3534000000000002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(D20+D21+D22+(C25/D15)+(D25/D15)+(E25/D15)+(F25/D15)+G25)+(C28*B26/D15)</f>
        <v>0.42166666666666663</v>
      </c>
      <c r="E32" s="59"/>
      <c r="F32" s="60">
        <f>(D17/D15+D20+D21+D22+D23+G25+(C28/D15*B26))+(((((($C$25/D15)+($D$25/D15)+($E$25/D15)+($F$25/D15))))))</f>
        <v>0.42166666666666669</v>
      </c>
      <c r="G32" s="61"/>
    </row>
    <row r="33" spans="1:9" ht="13.5" thickBot="1" x14ac:dyDescent="0.25">
      <c r="A33" s="2"/>
      <c r="B33" s="2"/>
      <c r="C33" s="41" t="s">
        <v>14</v>
      </c>
      <c r="D33" s="59">
        <f>(E20+E21+E22+(C25/E15)+(D25/E15)+(E25/E15)+(F25/E15)+G25)+(C28*B26/E15)</f>
        <v>0.51640000000000008</v>
      </c>
      <c r="E33" s="59"/>
      <c r="F33" s="60">
        <f>(E17/E15+E20+E21+E22+E23+G25+(C28/E15*B26))+(((((($C$25/E15)+($D$25/E15)+($E$25/E15)+($F$25/E15))))))</f>
        <v>0.51639999999999997</v>
      </c>
      <c r="G33" s="61"/>
    </row>
    <row r="36" spans="1:9" x14ac:dyDescent="0.2">
      <c r="B36" s="53" t="s">
        <v>40</v>
      </c>
      <c r="C36" s="53"/>
      <c r="D36" s="53"/>
      <c r="E36" s="53"/>
      <c r="F36" s="53"/>
      <c r="G36" s="1" t="s">
        <v>43</v>
      </c>
      <c r="H36" s="1" t="s">
        <v>44</v>
      </c>
      <c r="I36" s="1" t="s">
        <v>41</v>
      </c>
    </row>
    <row r="37" spans="1:9" x14ac:dyDescent="0.2">
      <c r="B37" s="53" t="s">
        <v>42</v>
      </c>
      <c r="C37" s="53"/>
      <c r="D37" s="53"/>
      <c r="E37" s="53"/>
      <c r="F37" s="53"/>
      <c r="G37" s="1" t="s">
        <v>45</v>
      </c>
      <c r="H37" s="1" t="s">
        <v>46</v>
      </c>
      <c r="I37" s="1" t="s">
        <v>47</v>
      </c>
    </row>
  </sheetData>
  <mergeCells count="18">
    <mergeCell ref="L18:N18"/>
    <mergeCell ref="C27:D27"/>
    <mergeCell ref="D30:E30"/>
    <mergeCell ref="D31:E31"/>
    <mergeCell ref="F31:G31"/>
    <mergeCell ref="B36:F36"/>
    <mergeCell ref="B37:F37"/>
    <mergeCell ref="A1:J2"/>
    <mergeCell ref="C7:E7"/>
    <mergeCell ref="G7:J7"/>
    <mergeCell ref="C10:E10"/>
    <mergeCell ref="C18:G18"/>
    <mergeCell ref="I18:J18"/>
    <mergeCell ref="D32:E32"/>
    <mergeCell ref="F32:G32"/>
    <mergeCell ref="D33:E33"/>
    <mergeCell ref="F33:G33"/>
    <mergeCell ref="H11:J11"/>
  </mergeCells>
  <pageMargins left="0.78749999999999998" right="0.78749999999999998" top="1.0249999999999999" bottom="1.0249999999999999" header="0.78749999999999998" footer="0.78749999999999998"/>
  <pageSetup paperSize="9" scale="76" orientation="landscape" useFirstPageNumber="1" horizontalDpi="300" verticalDpi="300" r:id="rId1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AD6F-B1B4-4424-9F80-A9B2300EC7AE}">
  <dimension ref="A1:AMK37"/>
  <sheetViews>
    <sheetView zoomScale="80" zoomScaleNormal="80" workbookViewId="0">
      <selection activeCell="H5" sqref="H5:I5"/>
    </sheetView>
  </sheetViews>
  <sheetFormatPr defaultRowHeight="12.75" x14ac:dyDescent="0.2"/>
  <cols>
    <col min="1" max="10" width="13.42578125" style="1" customWidth="1"/>
    <col min="11" max="1022" width="9.140625" style="1"/>
    <col min="1023" max="1025" width="9.140625" style="2"/>
  </cols>
  <sheetData>
    <row r="1" spans="1:1024" s="3" customForma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24" s="3" customForma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42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46" t="s">
        <v>35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0.000</v>
      </c>
      <c r="H5" s="11"/>
      <c r="I5" s="50"/>
      <c r="J5" s="47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(D5/2)+2</f>
        <v>2</v>
      </c>
      <c r="D8" s="13">
        <f>E5+4</f>
        <v>4</v>
      </c>
      <c r="E8" s="13">
        <f>(D5/2)+2</f>
        <v>2</v>
      </c>
      <c r="F8" s="15">
        <f>D5</f>
        <v>0</v>
      </c>
      <c r="G8" s="16">
        <f>C5+2</f>
        <v>2</v>
      </c>
      <c r="H8" s="16">
        <f>D5+2</f>
        <v>2</v>
      </c>
      <c r="I8" s="16">
        <f>C5+2</f>
        <v>2</v>
      </c>
      <c r="J8" s="16">
        <v>35</v>
      </c>
      <c r="AMJ8"/>
    </row>
    <row r="9" spans="1:1024" x14ac:dyDescent="0.2">
      <c r="C9" s="13">
        <f>C8</f>
        <v>2</v>
      </c>
      <c r="D9" s="13">
        <f>C8+D8</f>
        <v>6</v>
      </c>
      <c r="E9" s="13">
        <f>C8+D8+E8</f>
        <v>8</v>
      </c>
      <c r="F9" s="17">
        <f>F8</f>
        <v>0</v>
      </c>
      <c r="G9" s="18">
        <f>F8+G8</f>
        <v>2</v>
      </c>
      <c r="H9" s="18">
        <f>F8+G8+H8</f>
        <v>4</v>
      </c>
      <c r="I9" s="18">
        <f>F8+G8+H8+I8</f>
        <v>6</v>
      </c>
      <c r="J9" s="18">
        <f>F8+G8+H8+I8+J8</f>
        <v>41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12195.121951219513</v>
      </c>
      <c r="B11" s="21" t="s">
        <v>38</v>
      </c>
      <c r="C11" s="19">
        <f>(((C5+D5)*2)+35+12)-6</f>
        <v>41</v>
      </c>
      <c r="D11" s="13"/>
      <c r="E11" s="13">
        <f>SUM(C8:E8)</f>
        <v>8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 t="e">
        <f>300/G5</f>
        <v>#DIV/0!</v>
      </c>
      <c r="B12" s="21" t="s">
        <v>39</v>
      </c>
      <c r="C12" s="2"/>
      <c r="H12" s="1">
        <f>I8+2</f>
        <v>4</v>
      </c>
      <c r="I12" s="1">
        <f>H8+2</f>
        <v>4</v>
      </c>
      <c r="J12" s="1">
        <f>D8+4</f>
        <v>8</v>
      </c>
    </row>
    <row r="13" spans="1:1024" x14ac:dyDescent="0.2">
      <c r="A13" s="2"/>
      <c r="B13" s="2"/>
      <c r="C13" s="2"/>
    </row>
    <row r="14" spans="1:1024" ht="13.5" thickBot="1" x14ac:dyDescent="0.25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ht="13.5" thickBot="1" x14ac:dyDescent="0.25">
      <c r="C15" s="24">
        <v>3000</v>
      </c>
      <c r="D15" s="24">
        <v>1500</v>
      </c>
      <c r="E15" s="24">
        <v>500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6">
        <f>G5*C15</f>
        <v>0</v>
      </c>
      <c r="D16" s="26">
        <f>G5*D15</f>
        <v>0</v>
      </c>
      <c r="E16" s="26">
        <f>G5*E15</f>
        <v>0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49">
        <f>G5*I5*C15</f>
        <v>0</v>
      </c>
      <c r="D17" s="49">
        <f>G5*I5*D15</f>
        <v>0</v>
      </c>
      <c r="E17" s="49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58" t="s">
        <v>18</v>
      </c>
      <c r="J18" s="5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32">
        <f>F8+G8</f>
        <v>2</v>
      </c>
      <c r="J19" s="33">
        <f>E11</f>
        <v>8</v>
      </c>
    </row>
    <row r="20" spans="1:1024" ht="13.5" thickBot="1" x14ac:dyDescent="0.25">
      <c r="A20" s="1" t="s">
        <v>22</v>
      </c>
      <c r="B20" s="1" t="s">
        <v>23</v>
      </c>
      <c r="C20" s="34">
        <v>0.02</v>
      </c>
      <c r="D20" s="34">
        <v>0.02</v>
      </c>
      <c r="E20" s="34">
        <v>0.02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0.22</v>
      </c>
      <c r="D21" s="35">
        <v>0.25</v>
      </c>
      <c r="E21" s="35">
        <v>0.28000000000000003</v>
      </c>
      <c r="F21" s="2"/>
      <c r="G21" s="2"/>
      <c r="I21"/>
      <c r="J21"/>
    </row>
    <row r="22" spans="1:1024" ht="13.5" thickBot="1" x14ac:dyDescent="0.25">
      <c r="B22" s="1" t="s">
        <v>37</v>
      </c>
      <c r="C22" s="35">
        <f>$A$24*C21</f>
        <v>8.3600000000000008E-2</v>
      </c>
      <c r="D22" s="35">
        <f t="shared" ref="D22:E22" si="0">$A$24*D21</f>
        <v>9.5000000000000001E-2</v>
      </c>
      <c r="E22" s="35">
        <f t="shared" si="0"/>
        <v>0.10640000000000001</v>
      </c>
      <c r="F22" s="2" t="s">
        <v>26</v>
      </c>
      <c r="G22" s="2"/>
      <c r="I22"/>
      <c r="J22"/>
    </row>
    <row r="23" spans="1:1024" ht="13.5" thickBot="1" x14ac:dyDescent="0.25">
      <c r="B23" s="1" t="s">
        <v>25</v>
      </c>
      <c r="C23" s="35"/>
      <c r="D23" s="35"/>
      <c r="E23" s="35"/>
      <c r="F23" s="2"/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/>
      <c r="F24" s="36"/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40</v>
      </c>
      <c r="D25" s="35"/>
      <c r="E25" s="35"/>
      <c r="F25" s="35"/>
      <c r="G25" s="34">
        <v>0.03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50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0.45026666666666665</v>
      </c>
      <c r="E31" s="59"/>
      <c r="F31" s="66">
        <f>(C17/C15+C20+C21+C22+C23+G25+(C28/C15*B26))+(((((($C$25/C15)+($D$25/C15)+($E$25/C15)+($F$25/C15))))))</f>
        <v>0.45026666666666665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(D20+D21+D22+(C25/D15)+(D25/D15)+(E25/D15)+(F25/D15)+G25)+(C28*B26/D15)</f>
        <v>0.58833333333333326</v>
      </c>
      <c r="E32" s="59"/>
      <c r="F32" s="60">
        <f>(D17/D15+D20+D21+D22+D23+G25+(C28/D15*B26))+(((((($C$25/D15)+($D$25/D15)+($E$25/D15)+($F$25/D15))))))</f>
        <v>0.58833333333333326</v>
      </c>
      <c r="G32" s="61"/>
    </row>
    <row r="33" spans="1:9" ht="13.5" thickBot="1" x14ac:dyDescent="0.25">
      <c r="A33" s="2"/>
      <c r="B33" s="2"/>
      <c r="C33" s="41" t="s">
        <v>14</v>
      </c>
      <c r="D33" s="59">
        <f>(E20+E21+E22+(C25/E15)+(D25/E15)+(E25/E15)+(F25/E15)+G25)+(C28*B26/E15)</f>
        <v>1.0164</v>
      </c>
      <c r="E33" s="59"/>
      <c r="F33" s="60">
        <f>(E17/E15+E20+E21+E22+E23+G25+(C28/E15*B26))+(((((($C$25/E15)+($D$25/E15)+($E$25/E15)+($F$25/E15))))))</f>
        <v>1.0164</v>
      </c>
      <c r="G33" s="61"/>
    </row>
    <row r="36" spans="1:9" x14ac:dyDescent="0.2">
      <c r="B36" s="53" t="s">
        <v>40</v>
      </c>
      <c r="C36" s="53"/>
      <c r="D36" s="53"/>
      <c r="E36" s="53"/>
      <c r="F36" s="53"/>
      <c r="G36" s="1" t="s">
        <v>43</v>
      </c>
      <c r="H36" s="1" t="s">
        <v>44</v>
      </c>
      <c r="I36" s="1" t="s">
        <v>41</v>
      </c>
    </row>
    <row r="37" spans="1:9" x14ac:dyDescent="0.2">
      <c r="B37" s="53" t="s">
        <v>42</v>
      </c>
      <c r="C37" s="53"/>
      <c r="D37" s="53"/>
      <c r="E37" s="53"/>
      <c r="F37" s="53"/>
      <c r="G37" s="1" t="s">
        <v>45</v>
      </c>
      <c r="H37" s="1" t="s">
        <v>46</v>
      </c>
      <c r="I37" s="1" t="s">
        <v>47</v>
      </c>
    </row>
  </sheetData>
  <mergeCells count="18">
    <mergeCell ref="A1:J2"/>
    <mergeCell ref="C7:E7"/>
    <mergeCell ref="G7:J7"/>
    <mergeCell ref="C10:E10"/>
    <mergeCell ref="H11:J11"/>
    <mergeCell ref="D33:E33"/>
    <mergeCell ref="F33:G33"/>
    <mergeCell ref="B36:F36"/>
    <mergeCell ref="B37:F37"/>
    <mergeCell ref="L18:N18"/>
    <mergeCell ref="C27:D27"/>
    <mergeCell ref="D30:E30"/>
    <mergeCell ref="D31:E31"/>
    <mergeCell ref="F31:G31"/>
    <mergeCell ref="D32:E32"/>
    <mergeCell ref="F32:G32"/>
    <mergeCell ref="C18:G18"/>
    <mergeCell ref="I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04C4-5AC7-4F8F-B59A-E7BD83E35B32}">
  <dimension ref="A1:AMK37"/>
  <sheetViews>
    <sheetView tabSelected="1" zoomScale="80" zoomScaleNormal="80" workbookViewId="0">
      <selection activeCell="C5" sqref="C5"/>
    </sheetView>
  </sheetViews>
  <sheetFormatPr defaultColWidth="13.5703125" defaultRowHeight="12.75" x14ac:dyDescent="0.2"/>
  <cols>
    <col min="1" max="10" width="13.5703125" style="1"/>
    <col min="11" max="11" width="13.7109375" style="1" bestFit="1" customWidth="1"/>
    <col min="12" max="12" width="20.140625" style="1" bestFit="1" customWidth="1"/>
    <col min="13" max="1022" width="13.5703125" style="1"/>
    <col min="1023" max="1025" width="13.5703125" style="2"/>
  </cols>
  <sheetData>
    <row r="1" spans="1:1024" s="3" customForma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24" s="3" customForma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42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46" t="s">
        <v>35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0.001</v>
      </c>
      <c r="H5" s="11"/>
      <c r="I5" s="12">
        <v>0</v>
      </c>
      <c r="J5" s="47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(D5/2)+2</f>
        <v>2</v>
      </c>
      <c r="D8" s="13">
        <f>E5+10</f>
        <v>10</v>
      </c>
      <c r="E8" s="13">
        <f>(D5/2)+2</f>
        <v>2</v>
      </c>
      <c r="F8" s="15">
        <f>D5+1</f>
        <v>1</v>
      </c>
      <c r="G8" s="16">
        <f>C5+3</f>
        <v>3</v>
      </c>
      <c r="H8" s="16">
        <f>D5+3</f>
        <v>3</v>
      </c>
      <c r="I8" s="16">
        <f>C5+3</f>
        <v>3</v>
      </c>
      <c r="J8" s="16">
        <v>35</v>
      </c>
      <c r="AMJ8"/>
    </row>
    <row r="9" spans="1:1024" x14ac:dyDescent="0.2">
      <c r="C9" s="13">
        <f>C8</f>
        <v>2</v>
      </c>
      <c r="D9" s="13">
        <f>C8+D8</f>
        <v>12</v>
      </c>
      <c r="E9" s="13">
        <f>C8+D8+E8</f>
        <v>14</v>
      </c>
      <c r="F9" s="17">
        <f>F8</f>
        <v>1</v>
      </c>
      <c r="G9" s="18">
        <f>F8+G8</f>
        <v>4</v>
      </c>
      <c r="H9" s="18">
        <f>F8+G8+H8</f>
        <v>7</v>
      </c>
      <c r="I9" s="18">
        <f>F8+G8+H8+I8</f>
        <v>10</v>
      </c>
      <c r="J9" s="18">
        <f>F8+G8+H8+I8+J8</f>
        <v>45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11111.111111111111</v>
      </c>
      <c r="B11" s="21" t="s">
        <v>38</v>
      </c>
      <c r="C11" s="19">
        <f>(((C5+D5)*2)+35+12)-2</f>
        <v>45</v>
      </c>
      <c r="D11" s="13"/>
      <c r="E11" s="13">
        <f>SUM(C8:E8)</f>
        <v>14</v>
      </c>
      <c r="F11" s="13"/>
      <c r="G11" s="13"/>
      <c r="H11" s="62" t="s">
        <v>49</v>
      </c>
      <c r="I11" s="62"/>
      <c r="J11" s="62"/>
    </row>
    <row r="12" spans="1:1024" ht="15.75" x14ac:dyDescent="0.25">
      <c r="A12" s="20">
        <f>300/G5</f>
        <v>300000</v>
      </c>
      <c r="B12" s="21" t="s">
        <v>39</v>
      </c>
      <c r="C12" s="2"/>
      <c r="H12" s="1">
        <f>I8+5</f>
        <v>8</v>
      </c>
      <c r="I12" s="1">
        <f>H8+5</f>
        <v>8</v>
      </c>
      <c r="J12" s="1">
        <f>D8+6</f>
        <v>16</v>
      </c>
      <c r="K12" s="1" t="s">
        <v>53</v>
      </c>
      <c r="L12" s="1" t="s">
        <v>55</v>
      </c>
    </row>
    <row r="13" spans="1:1024" ht="15.75" x14ac:dyDescent="0.25">
      <c r="A13" s="52">
        <f>500/G5</f>
        <v>500000</v>
      </c>
      <c r="B13" s="51" t="s">
        <v>51</v>
      </c>
      <c r="C13" s="2"/>
    </row>
    <row r="14" spans="1:1024" ht="16.5" thickBot="1" x14ac:dyDescent="0.3">
      <c r="A14" s="2"/>
      <c r="B14" s="2"/>
      <c r="C14" s="22" t="s">
        <v>12</v>
      </c>
      <c r="D14" s="22" t="s">
        <v>13</v>
      </c>
      <c r="E14" s="22" t="s">
        <v>14</v>
      </c>
      <c r="G14" s="23"/>
      <c r="H14" s="62" t="s">
        <v>50</v>
      </c>
      <c r="I14" s="62"/>
      <c r="J14" s="62"/>
    </row>
    <row r="15" spans="1:1024" ht="13.5" thickBot="1" x14ac:dyDescent="0.25">
      <c r="C15" s="24">
        <v>700</v>
      </c>
      <c r="D15" s="24">
        <v>1000</v>
      </c>
      <c r="E15" s="24">
        <v>500</v>
      </c>
      <c r="G15" s="6"/>
      <c r="H15" s="1">
        <f>I8+7</f>
        <v>10</v>
      </c>
      <c r="I15" s="1">
        <f>H8+7</f>
        <v>10</v>
      </c>
      <c r="J15" s="1">
        <f>D8+10</f>
        <v>20</v>
      </c>
      <c r="K15" s="1" t="s">
        <v>53</v>
      </c>
    </row>
    <row r="16" spans="1:1024" s="25" customFormat="1" ht="15" x14ac:dyDescent="0.2">
      <c r="A16" s="25" t="s">
        <v>15</v>
      </c>
      <c r="C16" s="26">
        <f>G5*C15</f>
        <v>0.70000000000000007</v>
      </c>
      <c r="D16" s="26">
        <f>G5*D15</f>
        <v>1</v>
      </c>
      <c r="E16" s="26">
        <f>G5*E15</f>
        <v>0.5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29">
        <f>G5*I5*C15</f>
        <v>0</v>
      </c>
      <c r="D17" s="29">
        <f>G5*I5*D15</f>
        <v>0</v>
      </c>
      <c r="E17" s="29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58" t="s">
        <v>18</v>
      </c>
      <c r="J18" s="5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32">
        <f>F8+G8</f>
        <v>4</v>
      </c>
      <c r="J19" s="33">
        <f>E11</f>
        <v>14</v>
      </c>
    </row>
    <row r="20" spans="1:1024" ht="13.5" thickBot="1" x14ac:dyDescent="0.25">
      <c r="A20" s="1" t="s">
        <v>22</v>
      </c>
      <c r="B20" s="1" t="s">
        <v>23</v>
      </c>
      <c r="C20" s="34">
        <v>0.02</v>
      </c>
      <c r="D20" s="34">
        <v>0.02</v>
      </c>
      <c r="E20" s="34">
        <v>0.02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0.67</v>
      </c>
      <c r="D21" s="35">
        <v>0.25</v>
      </c>
      <c r="E21" s="35">
        <v>0.35</v>
      </c>
      <c r="F21" s="2"/>
      <c r="G21" s="2"/>
      <c r="I21"/>
      <c r="J21"/>
    </row>
    <row r="22" spans="1:1024" ht="13.5" thickBot="1" x14ac:dyDescent="0.25">
      <c r="B22" s="1" t="s">
        <v>37</v>
      </c>
      <c r="C22" s="35">
        <f>$A$24*C21</f>
        <v>0.25459999999999999</v>
      </c>
      <c r="D22" s="35">
        <f t="shared" ref="D22:E22" si="0">$A$24*D21</f>
        <v>9.5000000000000001E-2</v>
      </c>
      <c r="E22" s="35">
        <f t="shared" si="0"/>
        <v>0.13299999999999998</v>
      </c>
      <c r="F22" s="2" t="s">
        <v>26</v>
      </c>
      <c r="G22" s="2"/>
      <c r="I22"/>
      <c r="J22"/>
    </row>
    <row r="23" spans="1:1024" ht="13.5" thickBot="1" x14ac:dyDescent="0.25">
      <c r="B23" s="1" t="s">
        <v>25</v>
      </c>
      <c r="C23" s="35"/>
      <c r="D23" s="35"/>
      <c r="E23" s="35"/>
      <c r="F23" s="2"/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/>
      <c r="F24" s="36"/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40</v>
      </c>
      <c r="D25" s="35"/>
      <c r="E25" s="35"/>
      <c r="F25" s="35"/>
      <c r="G25" s="34">
        <v>0.05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1.0517428571428573</v>
      </c>
      <c r="E31" s="59"/>
      <c r="F31" s="66">
        <f>(C17/C15+C20+C21+C22+C23+G25+(C28/C15*B26))+(((((($C$25/C15)+($D$25/C15)+($E$25/C15)+($F$25/C15))))))</f>
        <v>1.0517428571428573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(D20+D21+D22+(C25/D15)+(D25/D15)+(E25/D15)+(F25/D15)+G25)+(C28*B26/D15)</f>
        <v>0.45499999999999996</v>
      </c>
      <c r="E32" s="59"/>
      <c r="F32" s="66">
        <f>(D17/D15+D20+D21+D22+D23+G25+(C28/D15*B26))+(((((($C$25/D15)+($D$25/D15)+($E$25/D15)+($F$25/D15))))))</f>
        <v>0.45499999999999996</v>
      </c>
      <c r="G32" s="66"/>
    </row>
    <row r="33" spans="1:9" ht="13.5" thickBot="1" x14ac:dyDescent="0.25">
      <c r="A33" s="2"/>
      <c r="B33" s="2"/>
      <c r="C33" s="41" t="s">
        <v>14</v>
      </c>
      <c r="D33" s="59">
        <f>(E20+E21+E22+(C25/E15)+(D25/E15)+(E25/E15)+(F25/E15)+G25)+(C28*B26/E15)</f>
        <v>0.63300000000000001</v>
      </c>
      <c r="E33" s="59"/>
      <c r="F33" s="66">
        <f>(E17/E15+E20+E21+E22+E23+G25+(C28/E15*B26))+(((((($C$25/E15)+($D$25/E15)+($E$25/E15)+($F$25/E15))))))</f>
        <v>0.63300000000000001</v>
      </c>
      <c r="G33" s="66"/>
    </row>
    <row r="36" spans="1:9" x14ac:dyDescent="0.2">
      <c r="B36" s="53" t="s">
        <v>40</v>
      </c>
      <c r="C36" s="53"/>
      <c r="D36" s="53"/>
      <c r="E36" s="53"/>
      <c r="F36" s="53"/>
      <c r="G36" s="1" t="s">
        <v>43</v>
      </c>
      <c r="H36" s="1" t="s">
        <v>44</v>
      </c>
      <c r="I36" s="1" t="s">
        <v>41</v>
      </c>
    </row>
    <row r="37" spans="1:9" x14ac:dyDescent="0.2">
      <c r="B37" s="53" t="s">
        <v>42</v>
      </c>
      <c r="C37" s="53"/>
      <c r="D37" s="53"/>
      <c r="E37" s="53"/>
      <c r="F37" s="53"/>
      <c r="G37" s="1" t="s">
        <v>45</v>
      </c>
      <c r="H37" s="1" t="s">
        <v>46</v>
      </c>
      <c r="I37" s="1" t="s">
        <v>47</v>
      </c>
    </row>
  </sheetData>
  <mergeCells count="19">
    <mergeCell ref="D33:E33"/>
    <mergeCell ref="F33:G33"/>
    <mergeCell ref="B36:F36"/>
    <mergeCell ref="B37:F37"/>
    <mergeCell ref="L18:N18"/>
    <mergeCell ref="C27:D27"/>
    <mergeCell ref="D30:E30"/>
    <mergeCell ref="D31:E31"/>
    <mergeCell ref="F31:G31"/>
    <mergeCell ref="D32:E32"/>
    <mergeCell ref="F32:G32"/>
    <mergeCell ref="A1:J2"/>
    <mergeCell ref="C7:E7"/>
    <mergeCell ref="G7:J7"/>
    <mergeCell ref="C10:E10"/>
    <mergeCell ref="C18:G18"/>
    <mergeCell ref="I18:J18"/>
    <mergeCell ref="H11:J11"/>
    <mergeCell ref="H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6BBF-A7E5-40E4-9BEE-BF81098E70E3}">
  <dimension ref="A1:AMK33"/>
  <sheetViews>
    <sheetView zoomScale="80" zoomScaleNormal="80" workbookViewId="0">
      <selection activeCell="H5" sqref="H5:I5"/>
    </sheetView>
  </sheetViews>
  <sheetFormatPr defaultColWidth="13.5703125" defaultRowHeight="12.75" x14ac:dyDescent="0.2"/>
  <cols>
    <col min="1" max="1022" width="13.5703125" style="1"/>
    <col min="1023" max="1025" width="13.5703125" style="2"/>
  </cols>
  <sheetData>
    <row r="1" spans="1:1024" s="3" customForma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24" s="3" customForma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42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46" t="s">
        <v>35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0.001</v>
      </c>
      <c r="H5" s="11"/>
      <c r="I5" s="12"/>
      <c r="J5" s="47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((D5/2)+2)*2</f>
        <v>4</v>
      </c>
      <c r="D8" s="13">
        <f>E5+10</f>
        <v>10</v>
      </c>
      <c r="E8" s="13">
        <f>((D5/2)+2)*2</f>
        <v>4</v>
      </c>
      <c r="F8" s="15">
        <f>D5+1</f>
        <v>1</v>
      </c>
      <c r="G8" s="16">
        <f>C5+3</f>
        <v>3</v>
      </c>
      <c r="H8" s="16">
        <f>D5+3</f>
        <v>3</v>
      </c>
      <c r="I8" s="16">
        <f>C5+3</f>
        <v>3</v>
      </c>
      <c r="J8" s="16">
        <v>35</v>
      </c>
      <c r="AMJ8"/>
    </row>
    <row r="9" spans="1:1024" x14ac:dyDescent="0.2">
      <c r="C9" s="13">
        <f>C8</f>
        <v>4</v>
      </c>
      <c r="D9" s="13">
        <f>C8+D8</f>
        <v>14</v>
      </c>
      <c r="E9" s="13">
        <f>C8+D8+E8</f>
        <v>18</v>
      </c>
      <c r="F9" s="17">
        <f>F8</f>
        <v>1</v>
      </c>
      <c r="G9" s="18">
        <f>F8+G8</f>
        <v>4</v>
      </c>
      <c r="H9" s="18">
        <f>F8+G8+H8</f>
        <v>7</v>
      </c>
      <c r="I9" s="18">
        <f>F8+G8+H8+I8</f>
        <v>10</v>
      </c>
      <c r="J9" s="18">
        <f>F8+G8+H8+I8+J8</f>
        <v>45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11111.111111111111</v>
      </c>
      <c r="B11" s="21" t="s">
        <v>38</v>
      </c>
      <c r="C11" s="19">
        <f>(((C5+D5)*2)+35+12)-2</f>
        <v>45</v>
      </c>
      <c r="D11" s="13"/>
      <c r="E11" s="13">
        <f>SUM(C8:E8)</f>
        <v>18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>
        <f>300/G5</f>
        <v>300000</v>
      </c>
      <c r="B12" s="21" t="s">
        <v>39</v>
      </c>
      <c r="C12" s="2"/>
      <c r="H12" s="1">
        <f>I8+3</f>
        <v>6</v>
      </c>
      <c r="I12" s="1">
        <f>H8+3</f>
        <v>6</v>
      </c>
      <c r="J12" s="1">
        <f>D8+2</f>
        <v>12</v>
      </c>
    </row>
    <row r="13" spans="1:1024" x14ac:dyDescent="0.2">
      <c r="A13" s="2"/>
      <c r="B13" s="2"/>
      <c r="C13" s="2"/>
    </row>
    <row r="14" spans="1:1024" ht="13.5" thickBot="1" x14ac:dyDescent="0.25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ht="13.5" thickBot="1" x14ac:dyDescent="0.25">
      <c r="C15" s="24">
        <v>1800</v>
      </c>
      <c r="D15" s="24">
        <v>1000</v>
      </c>
      <c r="E15" s="24">
        <v>500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6">
        <f>G5*C15</f>
        <v>1.8</v>
      </c>
      <c r="D16" s="26">
        <f>G5*D15</f>
        <v>1</v>
      </c>
      <c r="E16" s="26">
        <f>G5*E15</f>
        <v>0.5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29">
        <f>G5*I5*C15</f>
        <v>0</v>
      </c>
      <c r="D17" s="29">
        <f>G5*I5*D15</f>
        <v>0</v>
      </c>
      <c r="E17" s="29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58" t="s">
        <v>18</v>
      </c>
      <c r="J18" s="5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32">
        <f>F8+G8</f>
        <v>4</v>
      </c>
      <c r="J19" s="33">
        <f>E11</f>
        <v>18</v>
      </c>
    </row>
    <row r="20" spans="1:1024" ht="13.5" thickBot="1" x14ac:dyDescent="0.25">
      <c r="A20" s="1" t="s">
        <v>22</v>
      </c>
      <c r="B20" s="1" t="s">
        <v>23</v>
      </c>
      <c r="C20" s="34">
        <v>0.02</v>
      </c>
      <c r="D20" s="34">
        <v>0.02</v>
      </c>
      <c r="E20" s="34">
        <v>0.02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0.22</v>
      </c>
      <c r="D21" s="35">
        <v>0.28000000000000003</v>
      </c>
      <c r="E21" s="35">
        <v>0.3</v>
      </c>
      <c r="F21" s="2"/>
      <c r="G21" s="2"/>
      <c r="I21"/>
      <c r="J21"/>
    </row>
    <row r="22" spans="1:1024" ht="13.5" thickBot="1" x14ac:dyDescent="0.25">
      <c r="B22" s="1" t="s">
        <v>37</v>
      </c>
      <c r="C22" s="35">
        <f>$A$24*C21</f>
        <v>8.3600000000000008E-2</v>
      </c>
      <c r="D22" s="35">
        <f t="shared" ref="D22:E22" si="0">$A$24*D21</f>
        <v>0.10640000000000001</v>
      </c>
      <c r="E22" s="35">
        <f t="shared" si="0"/>
        <v>0.11399999999999999</v>
      </c>
      <c r="F22" s="2" t="s">
        <v>26</v>
      </c>
      <c r="G22" s="2"/>
      <c r="I22"/>
      <c r="J22"/>
    </row>
    <row r="23" spans="1:1024" ht="13.5" thickBot="1" x14ac:dyDescent="0.25">
      <c r="B23" s="1" t="s">
        <v>25</v>
      </c>
      <c r="C23" s="35"/>
      <c r="D23" s="35"/>
      <c r="E23" s="35"/>
      <c r="F23" s="2"/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/>
      <c r="F24" s="36"/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40</v>
      </c>
      <c r="D25" s="35"/>
      <c r="E25" s="35"/>
      <c r="F25" s="35"/>
      <c r="G25" s="34">
        <v>0.06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60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0.57248888888888882</v>
      </c>
      <c r="E31" s="59"/>
      <c r="F31" s="66">
        <f>(C17/C15+C20+C21+C22+C23+G25+(C28/C15*B26))+(((((($C$25/C15)+($D$25/C15)+($E$25/C15)+($F$25/C15))))))</f>
        <v>0.57248888888888894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(D20+D21+D22+(C25/D15)+(D25/D15)+(E25/D15)+(F25/D15)+G25)+(C28*B26/D15)</f>
        <v>0.80640000000000001</v>
      </c>
      <c r="E32" s="59"/>
      <c r="F32" s="66">
        <f>(D17/D15+D20+D21+D22+D23+G25+(C28/D15*B26))+(((((($C$25/D15)+($D$25/D15)+($E$25/D15)+($F$25/D15))))))</f>
        <v>0.80640000000000001</v>
      </c>
      <c r="G32" s="66"/>
    </row>
    <row r="33" spans="1:7" ht="13.5" thickBot="1" x14ac:dyDescent="0.25">
      <c r="A33" s="2"/>
      <c r="B33" s="2"/>
      <c r="C33" s="41" t="s">
        <v>14</v>
      </c>
      <c r="D33" s="59">
        <f>(E20+E21+E22+(C25/E15)+(D25/E15)+(E25/E15)+(F25/E15)+G25)+(C28*B26/E15)</f>
        <v>1.1739999999999999</v>
      </c>
      <c r="E33" s="59"/>
      <c r="F33" s="66">
        <f>(E17/E15+E20+E21+E22+E23+G25+(C28/E15*B26))+(((((($C$25/E15)+($D$25/E15)+($E$25/E15)+($F$25/E15))))))</f>
        <v>1.1739999999999999</v>
      </c>
      <c r="G33" s="66"/>
    </row>
  </sheetData>
  <mergeCells count="16">
    <mergeCell ref="A1:J2"/>
    <mergeCell ref="C7:E7"/>
    <mergeCell ref="G7:J7"/>
    <mergeCell ref="C10:E10"/>
    <mergeCell ref="C18:G18"/>
    <mergeCell ref="I18:J18"/>
    <mergeCell ref="H11:J11"/>
    <mergeCell ref="D33:E33"/>
    <mergeCell ref="F33:G33"/>
    <mergeCell ref="L18:N18"/>
    <mergeCell ref="C27:D27"/>
    <mergeCell ref="D30:E30"/>
    <mergeCell ref="D31:E31"/>
    <mergeCell ref="F31:G31"/>
    <mergeCell ref="D32:E32"/>
    <mergeCell ref="F32:G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5"/>
  <sheetViews>
    <sheetView zoomScale="80" zoomScaleNormal="80" workbookViewId="0">
      <selection activeCell="I5" sqref="I5"/>
    </sheetView>
  </sheetViews>
  <sheetFormatPr defaultColWidth="13.42578125" defaultRowHeight="12.75" x14ac:dyDescent="0.2"/>
  <cols>
    <col min="1" max="1022" width="13.42578125" style="1"/>
    <col min="1023" max="1025" width="13.42578125" style="2"/>
  </cols>
  <sheetData>
    <row r="1" spans="1:1024" s="2" customForma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24" s="2" customFormat="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38.25" customHeight="1" x14ac:dyDescent="0.2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6" t="s">
        <v>5</v>
      </c>
      <c r="I4" s="9" t="s">
        <v>6</v>
      </c>
      <c r="J4" s="44" t="s">
        <v>36</v>
      </c>
      <c r="AMJ4"/>
    </row>
    <row r="5" spans="1:1024" x14ac:dyDescent="0.2">
      <c r="A5" s="7" t="s">
        <v>7</v>
      </c>
      <c r="B5" s="7"/>
      <c r="C5" s="10"/>
      <c r="D5" s="10"/>
      <c r="E5" s="10"/>
      <c r="G5" s="8" t="str">
        <f>FIXED(((C11*E11)/1000000),3)</f>
        <v>0.001</v>
      </c>
      <c r="H5" s="11"/>
      <c r="I5" s="12"/>
      <c r="J5" s="45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(D5/2)+4</f>
        <v>4</v>
      </c>
      <c r="D8" s="13">
        <f>E5+15</f>
        <v>15</v>
      </c>
      <c r="E8" s="13">
        <f>(D5/2)+4</f>
        <v>4</v>
      </c>
      <c r="F8" s="15">
        <f>D5+3</f>
        <v>3</v>
      </c>
      <c r="G8" s="16">
        <f>C5+5</f>
        <v>5</v>
      </c>
      <c r="H8" s="16">
        <f>D5+5</f>
        <v>5</v>
      </c>
      <c r="I8" s="16">
        <f>C5+5</f>
        <v>5</v>
      </c>
      <c r="J8" s="16">
        <v>40</v>
      </c>
      <c r="AMJ8"/>
    </row>
    <row r="9" spans="1:1024" x14ac:dyDescent="0.2">
      <c r="C9" s="13">
        <f>C8</f>
        <v>4</v>
      </c>
      <c r="D9" s="13">
        <f>C8+D8</f>
        <v>19</v>
      </c>
      <c r="E9" s="13">
        <f>C8+D8+E8</f>
        <v>23</v>
      </c>
      <c r="F9" s="17">
        <f>F8</f>
        <v>3</v>
      </c>
      <c r="G9" s="18">
        <f>F8+G8</f>
        <v>8</v>
      </c>
      <c r="H9" s="18">
        <f>F8+G8+H8</f>
        <v>13</v>
      </c>
      <c r="I9" s="18">
        <f>F8+G8+H8+I8</f>
        <v>18</v>
      </c>
      <c r="J9" s="18">
        <f>F8+G8+H8+I8+J8</f>
        <v>58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8620.6896551724149</v>
      </c>
      <c r="B11" s="21" t="s">
        <v>38</v>
      </c>
      <c r="C11" s="19">
        <f>(((C5+D5)*2)+40+20)-2</f>
        <v>58</v>
      </c>
      <c r="D11" s="13"/>
      <c r="E11" s="13">
        <f>SUM(C8:E8)</f>
        <v>23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>
        <f>300/G5</f>
        <v>300000</v>
      </c>
      <c r="B12" s="21" t="s">
        <v>39</v>
      </c>
      <c r="C12" s="2"/>
      <c r="H12" s="1">
        <f>I8+8</f>
        <v>13</v>
      </c>
      <c r="I12" s="1">
        <f>H8+5</f>
        <v>10</v>
      </c>
      <c r="J12" s="1">
        <f>D8+6</f>
        <v>21</v>
      </c>
    </row>
    <row r="13" spans="1:1024" ht="15.75" x14ac:dyDescent="0.25">
      <c r="A13" s="52">
        <f>500/G5</f>
        <v>500000</v>
      </c>
      <c r="B13" s="51" t="s">
        <v>51</v>
      </c>
      <c r="C13" s="2"/>
    </row>
    <row r="14" spans="1:1024" x14ac:dyDescent="0.2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x14ac:dyDescent="0.2">
      <c r="C15" s="24">
        <v>600</v>
      </c>
      <c r="D15" s="24">
        <v>600</v>
      </c>
      <c r="E15" s="24">
        <v>300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7">
        <f>G5*C15</f>
        <v>0.6</v>
      </c>
      <c r="D16" s="27">
        <f>G5*D15</f>
        <v>0.6</v>
      </c>
      <c r="E16" s="27">
        <f>G5*E15</f>
        <v>0.3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30">
        <f>G5*I5*C15</f>
        <v>0</v>
      </c>
      <c r="D17" s="30">
        <f>G5*I5*D15</f>
        <v>0</v>
      </c>
      <c r="E17" s="30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68" t="s">
        <v>18</v>
      </c>
      <c r="J18" s="68"/>
      <c r="L18" s="63"/>
      <c r="M18" s="63"/>
      <c r="N18" s="63"/>
    </row>
    <row r="19" spans="1:1024" x14ac:dyDescent="0.2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42">
        <f>F8+G8</f>
        <v>8</v>
      </c>
      <c r="J19" s="43">
        <f>E11</f>
        <v>23</v>
      </c>
    </row>
    <row r="20" spans="1:1024" x14ac:dyDescent="0.2">
      <c r="A20" s="1" t="s">
        <v>22</v>
      </c>
      <c r="B20" s="1" t="s">
        <v>23</v>
      </c>
      <c r="C20" s="34">
        <v>0.05</v>
      </c>
      <c r="D20" s="34">
        <v>0.05</v>
      </c>
      <c r="E20" s="34">
        <v>0.05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4.04</v>
      </c>
      <c r="D21" s="35">
        <v>0.28000000000000003</v>
      </c>
      <c r="E21" s="35">
        <v>0.38</v>
      </c>
      <c r="F21" s="2"/>
      <c r="G21" s="2"/>
      <c r="I21"/>
      <c r="J21"/>
    </row>
    <row r="22" spans="1:1024" ht="13.5" thickBot="1" x14ac:dyDescent="0.25">
      <c r="B22" s="1" t="s">
        <v>25</v>
      </c>
      <c r="C22" s="35"/>
      <c r="D22" s="35"/>
      <c r="E22" s="35"/>
      <c r="F22" s="2"/>
      <c r="G22" s="2"/>
      <c r="I22"/>
      <c r="J22"/>
    </row>
    <row r="23" spans="1:1024" ht="13.5" thickBot="1" x14ac:dyDescent="0.25">
      <c r="B23" s="1" t="s">
        <v>37</v>
      </c>
      <c r="C23" s="35">
        <f>$A$24*C21</f>
        <v>1.5352000000000001</v>
      </c>
      <c r="D23" s="35">
        <f t="shared" ref="D23:E23" si="0">$A$24*D21</f>
        <v>0.10640000000000001</v>
      </c>
      <c r="E23" s="35">
        <f t="shared" si="0"/>
        <v>0.1444</v>
      </c>
      <c r="F23" s="2" t="s">
        <v>26</v>
      </c>
      <c r="G23" s="2"/>
      <c r="I23"/>
      <c r="J23"/>
    </row>
    <row r="24" spans="1:1024" s="1" customFormat="1" x14ac:dyDescent="0.2">
      <c r="A24" s="48">
        <v>0.38</v>
      </c>
      <c r="C24" s="36" t="s">
        <v>27</v>
      </c>
      <c r="D24" s="36" t="s">
        <v>28</v>
      </c>
      <c r="E24" s="36" t="s">
        <v>29</v>
      </c>
      <c r="F24" s="36" t="s">
        <v>29</v>
      </c>
      <c r="G24" s="36" t="s">
        <v>30</v>
      </c>
      <c r="I24"/>
      <c r="J24"/>
      <c r="AMI24" s="2"/>
      <c r="AMJ24" s="2"/>
    </row>
    <row r="25" spans="1:1024" s="2" customFormat="1" x14ac:dyDescent="0.2">
      <c r="C25" s="35">
        <v>30</v>
      </c>
      <c r="D25" s="35"/>
      <c r="E25" s="35"/>
      <c r="F25" s="35"/>
      <c r="G25" s="34">
        <v>0.09</v>
      </c>
    </row>
    <row r="26" spans="1:1024" x14ac:dyDescent="0.2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x14ac:dyDescent="0.2">
      <c r="C27" s="64" t="s">
        <v>32</v>
      </c>
      <c r="D27" s="64"/>
      <c r="E27" s="36"/>
      <c r="F27" s="36"/>
      <c r="G27" s="36"/>
    </row>
    <row r="28" spans="1:1024" x14ac:dyDescent="0.2">
      <c r="A28" s="2"/>
      <c r="B28" s="2"/>
      <c r="C28" s="38"/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x14ac:dyDescent="0.2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x14ac:dyDescent="0.2">
      <c r="A31" s="2"/>
      <c r="B31" s="2"/>
      <c r="C31" s="41" t="s">
        <v>12</v>
      </c>
      <c r="D31" s="59">
        <f>(C20+C21+C22+C23+(C25/C15)+(D25/C15)+(E25/C15)+(F25/C15)+G25)+(C28*B26/C15)</f>
        <v>5.7651999999999992</v>
      </c>
      <c r="E31" s="59"/>
      <c r="F31" s="66">
        <f>(C17/C15+C20+C21+C22+C23+G25+(C28/C15*B26))+(((((($C$25/C15)+($D$25/C15)+($E$25/C15)+($F$25/C15))))))</f>
        <v>5.7651999999999992</v>
      </c>
      <c r="G31" s="66"/>
    </row>
    <row r="32" spans="1:1024" x14ac:dyDescent="0.2">
      <c r="A32" s="2"/>
      <c r="B32" s="2"/>
      <c r="C32" s="41" t="s">
        <v>13</v>
      </c>
      <c r="D32" s="59">
        <f>(D20+D21+D22+D23+(C25/D15)+(D25/D15)+(E25/D15)+(F25/D15)+G25)+(C28*B26/D15)</f>
        <v>0.57640000000000002</v>
      </c>
      <c r="E32" s="59"/>
      <c r="F32" s="66">
        <f>(D17/D15+D20+D21+D23+D22+G25+(C28/D15*B26))+(((((($C$25/D15)+($D$25/D15)+($E$25/D15)+($F$25/D15))))))</f>
        <v>0.57640000000000002</v>
      </c>
      <c r="G32" s="66"/>
    </row>
    <row r="33" spans="1:7" x14ac:dyDescent="0.2">
      <c r="A33" s="2"/>
      <c r="B33" s="2"/>
      <c r="C33" s="41" t="s">
        <v>14</v>
      </c>
      <c r="D33" s="59">
        <f>(E20+E21+E23+(C25/E15)+(D25/E15)+(E25/E15)+(F25/E15)+G25)+(C28*B26/E15)</f>
        <v>0.76439999999999997</v>
      </c>
      <c r="E33" s="59"/>
      <c r="F33" s="66">
        <f>(E17/E15+E20+E21+E23+E22+G25+(C28/E15*B26))+(((((($C$25/E15)+($D$25/E15)+($E$25/E15)+($F$25/E15))))))</f>
        <v>0.76439999999999997</v>
      </c>
      <c r="G33" s="66"/>
    </row>
    <row r="45" spans="1:7" x14ac:dyDescent="0.2">
      <c r="C45" s="37"/>
    </row>
  </sheetData>
  <mergeCells count="16">
    <mergeCell ref="D32:E32"/>
    <mergeCell ref="F32:G32"/>
    <mergeCell ref="D33:E33"/>
    <mergeCell ref="F33:G33"/>
    <mergeCell ref="L18:N18"/>
    <mergeCell ref="C27:D27"/>
    <mergeCell ref="D30:E30"/>
    <mergeCell ref="D31:E31"/>
    <mergeCell ref="F31:G31"/>
    <mergeCell ref="A1:J2"/>
    <mergeCell ref="C7:E7"/>
    <mergeCell ref="G7:J7"/>
    <mergeCell ref="C10:E10"/>
    <mergeCell ref="C18:G18"/>
    <mergeCell ref="I18:J18"/>
    <mergeCell ref="H11:J11"/>
  </mergeCells>
  <pageMargins left="0.78749999999999998" right="0.78749999999999998" top="1.0249999999999999" bottom="1.0249999999999999" header="0.78749999999999998" footer="0.78749999999999998"/>
  <pageSetup paperSize="9" firstPageNumber="0" orientation="landscape" horizontalDpi="300" verticalDpi="300"/>
  <headerFooter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A19A-E6F4-4652-AE8C-ED96ABC46D49}">
  <dimension ref="A1:AMK45"/>
  <sheetViews>
    <sheetView zoomScale="85" zoomScaleNormal="85" workbookViewId="0">
      <selection activeCell="J12" sqref="J12"/>
    </sheetView>
  </sheetViews>
  <sheetFormatPr defaultColWidth="13.42578125" defaultRowHeight="12.75" x14ac:dyDescent="0.2"/>
  <cols>
    <col min="1" max="1022" width="13.42578125" style="1"/>
    <col min="1023" max="1025" width="13.42578125" style="2"/>
  </cols>
  <sheetData>
    <row r="1" spans="1:1024" s="2" customForma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24" s="2" customFormat="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38.25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6" t="s">
        <v>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0.002</v>
      </c>
      <c r="H5" s="11"/>
      <c r="I5" s="12"/>
      <c r="J5" s="45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((D5/2)+4)*2</f>
        <v>8</v>
      </c>
      <c r="D8" s="13">
        <f>E5+15</f>
        <v>15</v>
      </c>
      <c r="E8" s="13">
        <f>((D5/2)+4)*2</f>
        <v>8</v>
      </c>
      <c r="F8" s="15">
        <f>D5+3</f>
        <v>3</v>
      </c>
      <c r="G8" s="16">
        <f>C5+5</f>
        <v>5</v>
      </c>
      <c r="H8" s="16">
        <f>D5+5</f>
        <v>5</v>
      </c>
      <c r="I8" s="16">
        <f>C5+5</f>
        <v>5</v>
      </c>
      <c r="J8" s="16">
        <v>40</v>
      </c>
      <c r="AMJ8"/>
    </row>
    <row r="9" spans="1:1024" x14ac:dyDescent="0.2">
      <c r="C9" s="13">
        <f>C8</f>
        <v>8</v>
      </c>
      <c r="D9" s="13">
        <f>C8+D8</f>
        <v>23</v>
      </c>
      <c r="E9" s="13">
        <f>C8+D8+E8</f>
        <v>31</v>
      </c>
      <c r="F9" s="17">
        <f>F8</f>
        <v>3</v>
      </c>
      <c r="G9" s="18">
        <f>F8+G8</f>
        <v>8</v>
      </c>
      <c r="H9" s="18">
        <f>F8+G8+H8</f>
        <v>13</v>
      </c>
      <c r="I9" s="18">
        <f>F8+G8+H8+I8</f>
        <v>18</v>
      </c>
      <c r="J9" s="18">
        <f>F8+G8+H8+I8+J8</f>
        <v>58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8620.6896551724149</v>
      </c>
      <c r="B11" s="21" t="s">
        <v>38</v>
      </c>
      <c r="C11" s="19">
        <f>((C5+D5)*2)+40+20-2</f>
        <v>58</v>
      </c>
      <c r="D11" s="13"/>
      <c r="E11" s="13">
        <f>SUM(C8:E8)</f>
        <v>31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>
        <f>300/G5</f>
        <v>150000</v>
      </c>
      <c r="B12" s="21" t="s">
        <v>39</v>
      </c>
      <c r="C12" s="2"/>
      <c r="H12" s="1">
        <f>I8+8</f>
        <v>13</v>
      </c>
      <c r="I12" s="1">
        <f>H8+5</f>
        <v>10</v>
      </c>
      <c r="J12" s="1">
        <f>D8+6</f>
        <v>21</v>
      </c>
    </row>
    <row r="13" spans="1:1024" x14ac:dyDescent="0.2">
      <c r="A13" s="2"/>
      <c r="B13" s="2"/>
      <c r="C13" s="2"/>
    </row>
    <row r="14" spans="1:1024" ht="13.5" thickBot="1" x14ac:dyDescent="0.25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ht="13.5" thickBot="1" x14ac:dyDescent="0.25">
      <c r="C15" s="24">
        <v>2000</v>
      </c>
      <c r="D15" s="24">
        <v>1500</v>
      </c>
      <c r="E15" s="24">
        <v>500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7">
        <f>G5*C15</f>
        <v>4</v>
      </c>
      <c r="D16" s="27">
        <f>G5*D15</f>
        <v>3</v>
      </c>
      <c r="E16" s="27">
        <f>G5*E15</f>
        <v>1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30">
        <f>G5*I5*C15</f>
        <v>0</v>
      </c>
      <c r="D17" s="30">
        <f>G5*I5*D15</f>
        <v>0</v>
      </c>
      <c r="E17" s="30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68" t="s">
        <v>18</v>
      </c>
      <c r="J18" s="6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42">
        <f>F8+G8</f>
        <v>8</v>
      </c>
      <c r="J19" s="43">
        <f>E11</f>
        <v>31</v>
      </c>
    </row>
    <row r="20" spans="1:1024" ht="13.5" thickBot="1" x14ac:dyDescent="0.25">
      <c r="A20" s="1" t="s">
        <v>22</v>
      </c>
      <c r="B20" s="1" t="s">
        <v>23</v>
      </c>
      <c r="C20" s="34">
        <v>0.05</v>
      </c>
      <c r="D20" s="34">
        <v>0.05</v>
      </c>
      <c r="E20" s="34">
        <v>0.05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0.27</v>
      </c>
      <c r="D21" s="35">
        <v>0.33</v>
      </c>
      <c r="E21" s="35">
        <v>0.35</v>
      </c>
      <c r="F21" s="2"/>
      <c r="G21" s="2"/>
      <c r="I21"/>
      <c r="J21"/>
    </row>
    <row r="22" spans="1:1024" ht="13.5" thickBot="1" x14ac:dyDescent="0.25">
      <c r="B22" s="1" t="s">
        <v>25</v>
      </c>
      <c r="C22" s="35"/>
      <c r="D22" s="35"/>
      <c r="E22" s="35"/>
      <c r="F22" s="2"/>
      <c r="G22" s="2"/>
      <c r="I22"/>
      <c r="J22"/>
    </row>
    <row r="23" spans="1:1024" ht="13.5" thickBot="1" x14ac:dyDescent="0.25">
      <c r="B23" s="1" t="s">
        <v>37</v>
      </c>
      <c r="C23" s="35">
        <f>$A$24*C21</f>
        <v>0.10260000000000001</v>
      </c>
      <c r="D23" s="35">
        <f t="shared" ref="D23:E23" si="0">$A$24*D21</f>
        <v>0.12540000000000001</v>
      </c>
      <c r="E23" s="35">
        <f t="shared" si="0"/>
        <v>0.13299999999999998</v>
      </c>
      <c r="F23" s="2" t="s">
        <v>26</v>
      </c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 t="s">
        <v>29</v>
      </c>
      <c r="F24" s="36" t="s">
        <v>29</v>
      </c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30</v>
      </c>
      <c r="D25" s="35"/>
      <c r="E25" s="35"/>
      <c r="F25" s="35"/>
      <c r="G25" s="34">
        <v>0.09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60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0.67760000000000009</v>
      </c>
      <c r="E31" s="59"/>
      <c r="F31" s="66">
        <f>(C17/C15+C20+C21+C22+C23+G25+(C28/C15*B26))+(((((($C$25/C15)+($D$25/C15)+($E$25/C15)+($F$25/C15))))))</f>
        <v>0.67760000000000009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(D20+D21+D23+(C25/D15)+(D25/D15)+(E25/D15)+(F25/D15)+G25)+(C28*B26/D15)</f>
        <v>0.81540000000000012</v>
      </c>
      <c r="E32" s="59"/>
      <c r="F32" s="66">
        <f>(D17/D15+D20+D21+D23+G25+(C28/D15*B26))+(((((($C$25/D15)+($D$25/D15)+($E$25/D15)+($F$25/D15))))))</f>
        <v>0.81540000000000012</v>
      </c>
      <c r="G32" s="66"/>
    </row>
    <row r="33" spans="1:7" ht="13.5" thickBot="1" x14ac:dyDescent="0.25">
      <c r="A33" s="2"/>
      <c r="B33" s="2"/>
      <c r="C33" s="41" t="s">
        <v>14</v>
      </c>
      <c r="D33" s="59">
        <f>(E20+E21+E23+(C25/E15)+(D25/E15)+(E25/E15)+(F25/E15)+G25)+(C28*B26/E15)</f>
        <v>1.2829999999999999</v>
      </c>
      <c r="E33" s="59"/>
      <c r="F33" s="66">
        <f>(E17/E15+E20+E21+E23+G25+(C28/E15*B26))+(((((($C$25/E15)+($D$25/E15)+($E$25/E15)+($F$25/E15))))))</f>
        <v>1.2829999999999999</v>
      </c>
      <c r="G33" s="66"/>
    </row>
    <row r="45" spans="1:7" x14ac:dyDescent="0.2">
      <c r="C45" s="37"/>
    </row>
  </sheetData>
  <mergeCells count="16">
    <mergeCell ref="D33:E33"/>
    <mergeCell ref="F33:G33"/>
    <mergeCell ref="L18:N18"/>
    <mergeCell ref="C27:D27"/>
    <mergeCell ref="D30:E30"/>
    <mergeCell ref="D31:E31"/>
    <mergeCell ref="F31:G31"/>
    <mergeCell ref="D32:E32"/>
    <mergeCell ref="F32:G32"/>
    <mergeCell ref="A1:J2"/>
    <mergeCell ref="C7:E7"/>
    <mergeCell ref="G7:J7"/>
    <mergeCell ref="C10:E10"/>
    <mergeCell ref="C18:G18"/>
    <mergeCell ref="I18:J18"/>
    <mergeCell ref="H11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6E4F-20CB-4A6A-B77B-7690D7013E13}">
  <dimension ref="A1:AMK33"/>
  <sheetViews>
    <sheetView zoomScale="80" zoomScaleNormal="80" workbookViewId="0">
      <selection activeCell="H17" sqref="H17"/>
    </sheetView>
  </sheetViews>
  <sheetFormatPr defaultColWidth="13.42578125" defaultRowHeight="12.75" x14ac:dyDescent="0.2"/>
  <cols>
    <col min="1" max="1022" width="13.42578125" style="1"/>
    <col min="1023" max="1025" width="13.42578125" style="2"/>
  </cols>
  <sheetData>
    <row r="1" spans="1:1024" s="3" customForma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24" s="3" customForma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42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46" t="s">
        <v>35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0.000</v>
      </c>
      <c r="H5" s="11"/>
      <c r="I5" s="12"/>
      <c r="J5" s="47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(D5/2)+2</f>
        <v>2</v>
      </c>
      <c r="D8" s="13">
        <f>E5+5</f>
        <v>5</v>
      </c>
      <c r="E8" s="13"/>
      <c r="F8" s="15">
        <f>D5+1</f>
        <v>1</v>
      </c>
      <c r="G8" s="16">
        <f>C5+3</f>
        <v>3</v>
      </c>
      <c r="H8" s="16">
        <f>D5+3</f>
        <v>3</v>
      </c>
      <c r="I8" s="16">
        <f>C5+3</f>
        <v>3</v>
      </c>
      <c r="J8" s="16">
        <v>35</v>
      </c>
      <c r="AMJ8"/>
    </row>
    <row r="9" spans="1:1024" x14ac:dyDescent="0.2">
      <c r="C9" s="13">
        <f>C8</f>
        <v>2</v>
      </c>
      <c r="D9" s="13">
        <f>C8+D8</f>
        <v>7</v>
      </c>
      <c r="E9" s="13">
        <f>C8+D8+E8</f>
        <v>7</v>
      </c>
      <c r="F9" s="17">
        <f>F8</f>
        <v>1</v>
      </c>
      <c r="G9" s="18">
        <f>F8+G8</f>
        <v>4</v>
      </c>
      <c r="H9" s="18">
        <f>F8+G8+H8</f>
        <v>7</v>
      </c>
      <c r="I9" s="18">
        <f>F8+G8+H8+I8</f>
        <v>10</v>
      </c>
      <c r="J9" s="18">
        <f>F8+G8+H8+I8+J8</f>
        <v>45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11111.111111111111</v>
      </c>
      <c r="B11" s="21" t="s">
        <v>38</v>
      </c>
      <c r="C11" s="19">
        <f>((C5+D5)*2)+35+12-2</f>
        <v>45</v>
      </c>
      <c r="D11" s="13"/>
      <c r="E11" s="13">
        <f>SUM(C8:E8)</f>
        <v>7</v>
      </c>
      <c r="F11" s="13"/>
      <c r="G11" s="13"/>
      <c r="H11" s="13"/>
      <c r="I11" s="13"/>
      <c r="J11" s="13"/>
    </row>
    <row r="12" spans="1:1024" ht="15.75" x14ac:dyDescent="0.25">
      <c r="A12" s="20" t="e">
        <f>300/G5</f>
        <v>#DIV/0!</v>
      </c>
      <c r="B12" s="21" t="s">
        <v>39</v>
      </c>
      <c r="C12" s="2"/>
    </row>
    <row r="13" spans="1:1024" x14ac:dyDescent="0.2">
      <c r="A13" s="2"/>
      <c r="B13" s="2"/>
      <c r="C13" s="2"/>
      <c r="J13" s="1">
        <f>2.2+1.5</f>
        <v>3.7</v>
      </c>
    </row>
    <row r="14" spans="1:1024" ht="13.5" thickBot="1" x14ac:dyDescent="0.25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ht="13.5" thickBot="1" x14ac:dyDescent="0.25">
      <c r="C15" s="24"/>
      <c r="D15" s="24"/>
      <c r="E15" s="24"/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6">
        <f>G5*C15</f>
        <v>0</v>
      </c>
      <c r="D16" s="26">
        <f>G5*D15</f>
        <v>0</v>
      </c>
      <c r="E16" s="26">
        <f>G5*E15</f>
        <v>0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29">
        <f>G5*I5*C15</f>
        <v>0</v>
      </c>
      <c r="D17" s="29">
        <f>G5*I5*D15</f>
        <v>0</v>
      </c>
      <c r="E17" s="29">
        <f>G5*I5*E15</f>
        <v>0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0</v>
      </c>
      <c r="C18" s="57" t="s">
        <v>17</v>
      </c>
      <c r="D18" s="57"/>
      <c r="E18" s="57"/>
      <c r="F18" s="57"/>
      <c r="G18" s="57"/>
      <c r="I18" s="58" t="s">
        <v>18</v>
      </c>
      <c r="J18" s="5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0</v>
      </c>
      <c r="C19" s="22" t="s">
        <v>19</v>
      </c>
      <c r="D19" s="22" t="s">
        <v>20</v>
      </c>
      <c r="E19" s="22" t="s">
        <v>21</v>
      </c>
      <c r="F19" s="2"/>
      <c r="G19" s="2"/>
      <c r="I19" s="32">
        <f>F8+G8</f>
        <v>4</v>
      </c>
      <c r="J19" s="33">
        <f>E11</f>
        <v>7</v>
      </c>
    </row>
    <row r="20" spans="1:1024" ht="13.5" thickBot="1" x14ac:dyDescent="0.25">
      <c r="A20" s="1" t="s">
        <v>22</v>
      </c>
      <c r="B20" s="1" t="s">
        <v>23</v>
      </c>
      <c r="C20" s="34">
        <v>0.02</v>
      </c>
      <c r="D20" s="34">
        <v>0.02</v>
      </c>
      <c r="E20" s="34">
        <v>0.02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1.35</v>
      </c>
      <c r="D21" s="35">
        <v>1.22</v>
      </c>
      <c r="E21" s="35">
        <v>1.0900000000000001</v>
      </c>
      <c r="F21" s="2"/>
      <c r="G21" s="2"/>
      <c r="I21"/>
      <c r="J21"/>
    </row>
    <row r="22" spans="1:1024" ht="13.5" thickBot="1" x14ac:dyDescent="0.25">
      <c r="B22" s="1" t="s">
        <v>37</v>
      </c>
      <c r="C22" s="35">
        <f>$A$24*C21</f>
        <v>0.51300000000000001</v>
      </c>
      <c r="D22" s="35">
        <f t="shared" ref="D22:E22" si="0">$A$24*D21</f>
        <v>0.46360000000000001</v>
      </c>
      <c r="E22" s="35">
        <f t="shared" si="0"/>
        <v>0.41420000000000001</v>
      </c>
      <c r="F22" s="2" t="s">
        <v>26</v>
      </c>
      <c r="G22" s="2"/>
      <c r="I22"/>
      <c r="J22"/>
    </row>
    <row r="23" spans="1:1024" ht="13.5" thickBot="1" x14ac:dyDescent="0.25">
      <c r="B23" s="1" t="s">
        <v>25</v>
      </c>
      <c r="C23" s="35"/>
      <c r="D23" s="35"/>
      <c r="E23" s="35"/>
      <c r="F23" s="2"/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/>
      <c r="F24" s="36"/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40</v>
      </c>
      <c r="D25" s="35"/>
      <c r="E25" s="35"/>
      <c r="F25" s="35"/>
      <c r="G25" s="34">
        <v>0.06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60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 t="e">
        <f>(C20+C21+C22+C23+(C25/C15)+(D25/C15)+(E25/C15)+(F25/C15)+G25)+(C28*B26/C15)</f>
        <v>#DIV/0!</v>
      </c>
      <c r="E31" s="59"/>
      <c r="F31" s="66" t="e">
        <f>(C17/C15+C20+C21+C22+C23+G25+(C28/C15*B26))+(((((($C$25/C15)+($D$25/C15)+($E$25/C15)+($F$25/C15))))))</f>
        <v>#DIV/0!</v>
      </c>
      <c r="G31" s="66"/>
    </row>
    <row r="32" spans="1:1024" ht="13.5" thickBot="1" x14ac:dyDescent="0.25">
      <c r="A32" s="2"/>
      <c r="B32" s="2"/>
      <c r="C32" s="41" t="s">
        <v>13</v>
      </c>
      <c r="D32" s="59" t="e">
        <f>(D20+D21+D22+(C25/D15)+(D25/D15)+(E25/D15)+(F25/D15)+G25)+(C28*B26/D15)</f>
        <v>#DIV/0!</v>
      </c>
      <c r="E32" s="59"/>
      <c r="F32" s="66" t="e">
        <f>(D17/D15+D20+D21+D22+G25+(C28/D15*B26))+(((((($C$25/D15)+($D$25/D15)+($E$25/D15)+($F$25/D15))))))</f>
        <v>#DIV/0!</v>
      </c>
      <c r="G32" s="66"/>
    </row>
    <row r="33" spans="1:7" ht="13.5" thickBot="1" x14ac:dyDescent="0.25">
      <c r="A33" s="2"/>
      <c r="B33" s="2"/>
      <c r="C33" s="41" t="s">
        <v>14</v>
      </c>
      <c r="D33" s="59" t="e">
        <f>(E20+E21+E22+(C25/E15)+(D25/E15)+(E25/E15)+(F25/E15)+G25)+(C28*B26/E15)</f>
        <v>#DIV/0!</v>
      </c>
      <c r="E33" s="59"/>
      <c r="F33" s="66" t="e">
        <f>(E17/E15+E20+E21+E22+G25+(C28/E15*B26))+(((((($C$25/E15)+($D$25/E15)+($E$25/E15)+($F$25/E15))))))</f>
        <v>#DIV/0!</v>
      </c>
      <c r="G33" s="66"/>
    </row>
  </sheetData>
  <mergeCells count="15">
    <mergeCell ref="D33:E33"/>
    <mergeCell ref="F33:G33"/>
    <mergeCell ref="L18:N18"/>
    <mergeCell ref="C27:D27"/>
    <mergeCell ref="D30:E30"/>
    <mergeCell ref="D31:E31"/>
    <mergeCell ref="F31:G31"/>
    <mergeCell ref="D32:E32"/>
    <mergeCell ref="F32:G32"/>
    <mergeCell ref="A1:J2"/>
    <mergeCell ref="C7:E7"/>
    <mergeCell ref="G7:J7"/>
    <mergeCell ref="C10:E10"/>
    <mergeCell ref="C18:G18"/>
    <mergeCell ref="I18:J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A70C-AE93-4A51-8D5E-AD2B7F2538E7}">
  <dimension ref="A1:AMK33"/>
  <sheetViews>
    <sheetView zoomScale="85" zoomScaleNormal="85" workbookViewId="0">
      <selection activeCell="C5" sqref="C5"/>
    </sheetView>
  </sheetViews>
  <sheetFormatPr defaultColWidth="13.42578125" defaultRowHeight="12.75" x14ac:dyDescent="0.2"/>
  <cols>
    <col min="1" max="1022" width="13.42578125" style="1"/>
    <col min="1023" max="1025" width="13.42578125" style="2"/>
  </cols>
  <sheetData>
    <row r="1" spans="1:1024" s="2" customFormat="1" x14ac:dyDescent="0.2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pans="1:1024" s="2" customFormat="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</row>
    <row r="3" spans="1:1024" x14ac:dyDescent="0.2">
      <c r="A3" s="4"/>
      <c r="B3" s="4"/>
      <c r="D3" s="5"/>
      <c r="E3" s="5"/>
      <c r="F3" s="5"/>
      <c r="H3" s="5"/>
      <c r="I3" s="6"/>
      <c r="J3" s="5"/>
    </row>
    <row r="4" spans="1:1024" s="2" customFormat="1" ht="38.25" customHeight="1" thickBot="1" x14ac:dyDescent="0.25">
      <c r="A4" s="7"/>
      <c r="B4" s="7"/>
      <c r="C4" s="5" t="s">
        <v>1</v>
      </c>
      <c r="D4" s="5" t="s">
        <v>2</v>
      </c>
      <c r="E4" s="5" t="s">
        <v>3</v>
      </c>
      <c r="F4" s="1"/>
      <c r="G4" s="8" t="s">
        <v>4</v>
      </c>
      <c r="H4" s="6" t="s">
        <v>5</v>
      </c>
      <c r="I4" s="9" t="s">
        <v>6</v>
      </c>
      <c r="J4" s="44" t="s">
        <v>36</v>
      </c>
      <c r="AMJ4"/>
    </row>
    <row r="5" spans="1:1024" ht="13.5" thickBot="1" x14ac:dyDescent="0.25">
      <c r="A5" s="7" t="s">
        <v>7</v>
      </c>
      <c r="B5" s="7"/>
      <c r="C5" s="10">
        <v>0</v>
      </c>
      <c r="D5" s="10">
        <v>0</v>
      </c>
      <c r="E5" s="10">
        <v>0</v>
      </c>
      <c r="G5" s="8" t="str">
        <f>FIXED(((C11*E11)/1000000),3)</f>
        <v>0.001</v>
      </c>
      <c r="H5" s="11"/>
      <c r="I5" s="12">
        <v>1.26</v>
      </c>
      <c r="J5" s="45">
        <f>H5*G5/1000</f>
        <v>0</v>
      </c>
    </row>
    <row r="6" spans="1:1024" s="2" customFormat="1" x14ac:dyDescent="0.2"/>
    <row r="7" spans="1:1024" x14ac:dyDescent="0.2">
      <c r="A7" s="2"/>
      <c r="B7" s="2"/>
      <c r="C7" s="55" t="s">
        <v>8</v>
      </c>
      <c r="D7" s="55"/>
      <c r="E7" s="55"/>
      <c r="F7" s="13"/>
      <c r="G7" s="56" t="s">
        <v>9</v>
      </c>
      <c r="H7" s="56"/>
      <c r="I7" s="56"/>
      <c r="J7" s="56"/>
      <c r="K7" s="14"/>
    </row>
    <row r="8" spans="1:1024" x14ac:dyDescent="0.2">
      <c r="C8" s="13">
        <f>(D5/2)+4</f>
        <v>4</v>
      </c>
      <c r="D8" s="13">
        <f>E5+7</f>
        <v>7</v>
      </c>
      <c r="E8" s="13"/>
      <c r="F8" s="15">
        <f>D5+3</f>
        <v>3</v>
      </c>
      <c r="G8" s="16">
        <f>C5+5</f>
        <v>5</v>
      </c>
      <c r="H8" s="16">
        <f>D5+5</f>
        <v>5</v>
      </c>
      <c r="I8" s="16">
        <f>C5+5</f>
        <v>5</v>
      </c>
      <c r="J8" s="16">
        <v>40</v>
      </c>
      <c r="AMJ8"/>
    </row>
    <row r="9" spans="1:1024" x14ac:dyDescent="0.2">
      <c r="C9" s="13">
        <f>C8</f>
        <v>4</v>
      </c>
      <c r="D9" s="13">
        <f>C8+D8</f>
        <v>11</v>
      </c>
      <c r="E9" s="13">
        <f>C8+D8+E8</f>
        <v>11</v>
      </c>
      <c r="F9" s="17">
        <f>F8</f>
        <v>3</v>
      </c>
      <c r="G9" s="18">
        <f>F8+G8</f>
        <v>8</v>
      </c>
      <c r="H9" s="18">
        <f>F8+G8+H8</f>
        <v>13</v>
      </c>
      <c r="I9" s="18">
        <f>F8+G8+H8+I8</f>
        <v>18</v>
      </c>
      <c r="J9" s="18">
        <f>F8+G8+H8+I8+J8</f>
        <v>58</v>
      </c>
      <c r="AMJ9"/>
    </row>
    <row r="10" spans="1:1024" s="2" customFormat="1" x14ac:dyDescent="0.2">
      <c r="A10" s="2" t="s">
        <v>10</v>
      </c>
      <c r="C10" s="55" t="s">
        <v>11</v>
      </c>
      <c r="D10" s="55"/>
      <c r="E10" s="55"/>
      <c r="F10" s="19"/>
      <c r="G10" s="19"/>
      <c r="H10" s="19"/>
      <c r="I10" s="19"/>
      <c r="J10" s="19"/>
    </row>
    <row r="11" spans="1:1024" ht="15.75" x14ac:dyDescent="0.25">
      <c r="A11" s="20">
        <f>500/C11*1000</f>
        <v>8620.6896551724149</v>
      </c>
      <c r="B11" s="21" t="s">
        <v>38</v>
      </c>
      <c r="C11" s="19">
        <f>((C5+D5)*2)+40+20-2</f>
        <v>58</v>
      </c>
      <c r="D11" s="13"/>
      <c r="E11" s="13">
        <f>SUM(C8:E8)</f>
        <v>11</v>
      </c>
      <c r="F11" s="13"/>
      <c r="G11" s="13"/>
      <c r="H11" s="62" t="s">
        <v>48</v>
      </c>
      <c r="I11" s="62"/>
      <c r="J11" s="62"/>
    </row>
    <row r="12" spans="1:1024" ht="15.75" x14ac:dyDescent="0.25">
      <c r="A12" s="20">
        <f>300/G5</f>
        <v>300000</v>
      </c>
      <c r="B12" s="21" t="s">
        <v>39</v>
      </c>
      <c r="C12" s="2"/>
      <c r="H12" s="1">
        <f>I8+5</f>
        <v>10</v>
      </c>
      <c r="I12" s="1">
        <f>H8+4</f>
        <v>9</v>
      </c>
      <c r="J12" s="1">
        <f>D8</f>
        <v>7</v>
      </c>
    </row>
    <row r="13" spans="1:1024" x14ac:dyDescent="0.2">
      <c r="A13" s="2"/>
      <c r="B13" s="2"/>
      <c r="C13" s="2"/>
      <c r="H13" s="1" t="s">
        <v>52</v>
      </c>
    </row>
    <row r="14" spans="1:1024" ht="13.5" thickBot="1" x14ac:dyDescent="0.25">
      <c r="A14" s="2"/>
      <c r="B14" s="2"/>
      <c r="C14" s="22" t="s">
        <v>12</v>
      </c>
      <c r="D14" s="22" t="s">
        <v>13</v>
      </c>
      <c r="E14" s="22" t="s">
        <v>14</v>
      </c>
      <c r="G14" s="23"/>
      <c r="H14" s="23"/>
      <c r="I14" s="23"/>
      <c r="J14" s="23"/>
    </row>
    <row r="15" spans="1:1024" ht="13.5" thickBot="1" x14ac:dyDescent="0.25">
      <c r="C15" s="24">
        <v>2000</v>
      </c>
      <c r="D15" s="24">
        <v>5000</v>
      </c>
      <c r="E15" s="24">
        <v>10000</v>
      </c>
      <c r="G15" s="6"/>
      <c r="H15" s="6"/>
      <c r="I15" s="6"/>
      <c r="J15" s="6"/>
    </row>
    <row r="16" spans="1:1024" s="25" customFormat="1" ht="15" x14ac:dyDescent="0.2">
      <c r="A16" s="25" t="s">
        <v>15</v>
      </c>
      <c r="C16" s="27">
        <f>G5*C15</f>
        <v>2</v>
      </c>
      <c r="D16" s="27">
        <f>G5*D15</f>
        <v>5</v>
      </c>
      <c r="E16" s="27">
        <f>G5*E15</f>
        <v>10</v>
      </c>
      <c r="F16" s="27"/>
      <c r="G16" s="27"/>
      <c r="H16" s="28"/>
      <c r="I16" s="28"/>
      <c r="J16" s="28"/>
      <c r="K16" s="28"/>
      <c r="AMI16" s="2"/>
      <c r="AMJ16" s="2"/>
    </row>
    <row r="17" spans="1:1024" s="1" customFormat="1" x14ac:dyDescent="0.2">
      <c r="A17" s="1" t="s">
        <v>16</v>
      </c>
      <c r="C17" s="1">
        <f>G5*I5*C15</f>
        <v>2.52</v>
      </c>
      <c r="D17" s="30">
        <f>G5*I5*D15</f>
        <v>6.3</v>
      </c>
      <c r="E17" s="30">
        <f>G5*I5*E15</f>
        <v>12.6</v>
      </c>
      <c r="F17" s="30"/>
      <c r="G17" s="30"/>
      <c r="I17" s="6"/>
      <c r="J17" s="6"/>
      <c r="K17" s="6"/>
      <c r="L17" s="6"/>
      <c r="AMI17" s="2"/>
      <c r="AMJ17" s="2"/>
    </row>
    <row r="18" spans="1:1024" s="2" customFormat="1" x14ac:dyDescent="0.2">
      <c r="A18" s="2">
        <f>G5*I5</f>
        <v>1.2600000000000001E-3</v>
      </c>
      <c r="C18" s="57" t="s">
        <v>17</v>
      </c>
      <c r="D18" s="57"/>
      <c r="E18" s="57"/>
      <c r="F18" s="57"/>
      <c r="G18" s="57"/>
      <c r="I18" s="68" t="s">
        <v>18</v>
      </c>
      <c r="J18" s="68"/>
      <c r="L18" s="63"/>
      <c r="M18" s="63"/>
      <c r="N18" s="63"/>
    </row>
    <row r="19" spans="1:1024" ht="13.5" thickBot="1" x14ac:dyDescent="0.25">
      <c r="A19" s="48">
        <v>0.35</v>
      </c>
      <c r="B19" s="31">
        <f>A18*A19</f>
        <v>4.4099999999999999E-4</v>
      </c>
      <c r="C19" s="22" t="s">
        <v>19</v>
      </c>
      <c r="D19" s="22" t="s">
        <v>20</v>
      </c>
      <c r="E19" s="22" t="s">
        <v>21</v>
      </c>
      <c r="F19" s="2"/>
      <c r="G19" s="2"/>
      <c r="I19" s="42">
        <f>F8+G8</f>
        <v>8</v>
      </c>
      <c r="J19" s="43">
        <f>E11</f>
        <v>11</v>
      </c>
    </row>
    <row r="20" spans="1:1024" ht="13.5" thickBot="1" x14ac:dyDescent="0.25">
      <c r="A20" s="1" t="s">
        <v>22</v>
      </c>
      <c r="B20" s="1" t="s">
        <v>23</v>
      </c>
      <c r="C20" s="34">
        <v>0.05</v>
      </c>
      <c r="D20" s="34">
        <v>0.05</v>
      </c>
      <c r="E20" s="34">
        <v>0.05</v>
      </c>
      <c r="F20" s="2"/>
      <c r="G20" s="2"/>
      <c r="I20"/>
      <c r="J20"/>
    </row>
    <row r="21" spans="1:1024" ht="13.5" thickBot="1" x14ac:dyDescent="0.25">
      <c r="B21" s="1" t="s">
        <v>24</v>
      </c>
      <c r="C21" s="35">
        <v>0.36</v>
      </c>
      <c r="D21" s="35">
        <v>0.3</v>
      </c>
      <c r="E21" s="35">
        <v>0.26</v>
      </c>
      <c r="F21" s="2"/>
      <c r="G21" s="2"/>
      <c r="I21"/>
      <c r="J21"/>
    </row>
    <row r="22" spans="1:1024" ht="13.5" thickBot="1" x14ac:dyDescent="0.25">
      <c r="B22" s="1" t="s">
        <v>25</v>
      </c>
      <c r="C22" s="35"/>
      <c r="D22" s="35"/>
      <c r="E22" s="35"/>
      <c r="F22" s="2"/>
      <c r="G22" s="2"/>
      <c r="I22"/>
      <c r="J22"/>
    </row>
    <row r="23" spans="1:1024" ht="13.5" thickBot="1" x14ac:dyDescent="0.25">
      <c r="B23" s="1" t="s">
        <v>37</v>
      </c>
      <c r="C23" s="35">
        <f>$A$24*C21</f>
        <v>0.1368</v>
      </c>
      <c r="D23" s="35">
        <f t="shared" ref="D23:E23" si="0">$A$24*D21</f>
        <v>0.11399999999999999</v>
      </c>
      <c r="E23" s="35">
        <f t="shared" si="0"/>
        <v>9.8799999999999999E-2</v>
      </c>
      <c r="F23" s="2" t="s">
        <v>26</v>
      </c>
      <c r="G23" s="2"/>
      <c r="I23"/>
      <c r="J23"/>
    </row>
    <row r="24" spans="1:1024" s="1" customFormat="1" ht="13.5" thickBot="1" x14ac:dyDescent="0.25">
      <c r="A24" s="48">
        <v>0.38</v>
      </c>
      <c r="C24" s="36" t="s">
        <v>27</v>
      </c>
      <c r="D24" s="36" t="s">
        <v>28</v>
      </c>
      <c r="E24" s="36" t="s">
        <v>29</v>
      </c>
      <c r="F24" s="36" t="s">
        <v>29</v>
      </c>
      <c r="G24" s="36" t="s">
        <v>30</v>
      </c>
      <c r="I24"/>
      <c r="J24"/>
      <c r="AMI24" s="2"/>
      <c r="AMJ24" s="2"/>
    </row>
    <row r="25" spans="1:1024" s="2" customFormat="1" ht="13.5" thickBot="1" x14ac:dyDescent="0.25">
      <c r="C25" s="35">
        <v>40</v>
      </c>
      <c r="D25" s="35"/>
      <c r="E25" s="35"/>
      <c r="F25" s="35"/>
      <c r="G25" s="34">
        <v>0.09</v>
      </c>
    </row>
    <row r="26" spans="1:1024" ht="13.5" thickBot="1" x14ac:dyDescent="0.25">
      <c r="A26" s="37" t="s">
        <v>31</v>
      </c>
      <c r="B26" s="34">
        <v>5</v>
      </c>
      <c r="C26" s="4"/>
      <c r="D26" s="4"/>
      <c r="E26" s="4"/>
      <c r="F26" s="4"/>
      <c r="G26" s="4"/>
    </row>
    <row r="27" spans="1:1024" ht="13.5" thickBot="1" x14ac:dyDescent="0.25">
      <c r="C27" s="64" t="s">
        <v>32</v>
      </c>
      <c r="D27" s="64"/>
      <c r="E27" s="36"/>
      <c r="F27" s="36"/>
      <c r="G27" s="36"/>
    </row>
    <row r="28" spans="1:1024" ht="13.5" thickBot="1" x14ac:dyDescent="0.25">
      <c r="A28" s="2"/>
      <c r="B28" s="2"/>
      <c r="C28" s="38">
        <v>60</v>
      </c>
      <c r="D28" s="2"/>
      <c r="E28" s="2"/>
      <c r="F28" s="2"/>
      <c r="G28" s="2"/>
    </row>
    <row r="29" spans="1:1024" x14ac:dyDescent="0.2">
      <c r="A29" s="2"/>
      <c r="B29" s="2"/>
      <c r="D29" s="2"/>
      <c r="E29" s="39"/>
      <c r="F29" s="40"/>
    </row>
    <row r="30" spans="1:1024" ht="13.5" thickBot="1" x14ac:dyDescent="0.25">
      <c r="A30" s="2"/>
      <c r="B30" s="2"/>
      <c r="C30" s="41"/>
      <c r="D30" s="65" t="s">
        <v>33</v>
      </c>
      <c r="E30" s="65"/>
      <c r="F30" s="41" t="s">
        <v>34</v>
      </c>
      <c r="G30" s="41"/>
    </row>
    <row r="31" spans="1:1024" ht="13.5" thickBot="1" x14ac:dyDescent="0.25">
      <c r="A31" s="2"/>
      <c r="B31" s="2"/>
      <c r="C31" s="41" t="s">
        <v>12</v>
      </c>
      <c r="D31" s="59">
        <f>(C20+C21+C22+C23+(C25/C15)+(D25/C15)+(E25/C15)+(F25/C15)+G25)+(C28*B26/C15)</f>
        <v>0.80679999999999996</v>
      </c>
      <c r="E31" s="59"/>
      <c r="F31" s="66">
        <f>(C17/C15+C20+C21+C22+C23+G25+(C28/C15*B26))+(((((($C$25/C15)+($D$25/C15)+($E$25/C15)+($F$25/C15))))))</f>
        <v>0.80806</v>
      </c>
      <c r="G31" s="66"/>
    </row>
    <row r="32" spans="1:1024" ht="13.5" thickBot="1" x14ac:dyDescent="0.25">
      <c r="A32" s="2"/>
      <c r="B32" s="2"/>
      <c r="C32" s="41" t="s">
        <v>13</v>
      </c>
      <c r="D32" s="59">
        <f>(D20+D21+D23+(C25/D15)+(D25/D15)+(E25/D15)+(F25/D15)+G25)+(C28*B26/D15)</f>
        <v>0.62199999999999989</v>
      </c>
      <c r="E32" s="59"/>
      <c r="F32" s="66">
        <f>(D17/D15+D20+D21+D23+G25+(C28/D15*B26))+(((((($C$25/D15)+($D$25/D15)+($E$25/D15)+($F$25/D15))))))</f>
        <v>0.62325999999999993</v>
      </c>
      <c r="G32" s="66"/>
    </row>
    <row r="33" spans="1:7" ht="13.5" thickBot="1" x14ac:dyDescent="0.25">
      <c r="A33" s="2"/>
      <c r="B33" s="2"/>
      <c r="C33" s="41" t="s">
        <v>14</v>
      </c>
      <c r="D33" s="59">
        <f>(E20+E21+E23+(C25/E15)+(D25/E15)+(E25/E15)+(F25/E15)+G25)+(C28*B26/E15)</f>
        <v>0.53280000000000005</v>
      </c>
      <c r="E33" s="59"/>
      <c r="F33" s="66">
        <f>(E17/E15+E20+E21+E23+G25+(C28/E15*B26))+(((((($C$25/E15)+($D$25/E15)+($E$25/E15)+($F$25/E15))))))</f>
        <v>0.53405999999999998</v>
      </c>
      <c r="G33" s="66"/>
    </row>
  </sheetData>
  <mergeCells count="16">
    <mergeCell ref="D33:E33"/>
    <mergeCell ref="F33:G33"/>
    <mergeCell ref="L18:N18"/>
    <mergeCell ref="C27:D27"/>
    <mergeCell ref="D30:E30"/>
    <mergeCell ref="D31:E31"/>
    <mergeCell ref="F31:G31"/>
    <mergeCell ref="D32:E32"/>
    <mergeCell ref="F32:G32"/>
    <mergeCell ref="A1:J2"/>
    <mergeCell ref="C7:E7"/>
    <mergeCell ref="G7:J7"/>
    <mergeCell ref="C10:E10"/>
    <mergeCell ref="C18:G18"/>
    <mergeCell ref="I18:J18"/>
    <mergeCell ref="H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FALA B</vt:lpstr>
      <vt:lpstr>FALA E</vt:lpstr>
      <vt:lpstr>FALA C+EB </vt:lpstr>
      <vt:lpstr>FALA EB +B 203</vt:lpstr>
      <vt:lpstr>FALA BC</vt:lpstr>
      <vt:lpstr>F203 Fala BC</vt:lpstr>
      <vt:lpstr>F200 B+ EB</vt:lpstr>
      <vt:lpstr>F200 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Biuro KT PAK</cp:lastModifiedBy>
  <cp:revision>146</cp:revision>
  <cp:lastPrinted>2023-10-10T12:07:44Z</cp:lastPrinted>
  <dcterms:created xsi:type="dcterms:W3CDTF">2016-08-11T14:26:31Z</dcterms:created>
  <dcterms:modified xsi:type="dcterms:W3CDTF">2025-09-12T09:35:12Z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