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sktop\"/>
    </mc:Choice>
  </mc:AlternateContent>
  <xr:revisionPtr revIDLastSave="0" documentId="13_ncr:1_{7DF729EC-E6FA-4CFC-BC65-95A180ED1770}" xr6:coauthVersionLast="45" xr6:coauthVersionMax="45" xr10:uidLastSave="{00000000-0000-0000-0000-000000000000}"/>
  <bookViews>
    <workbookView xWindow="-120" yWindow="-120" windowWidth="29040" windowHeight="15840" activeTab="1" xr2:uid="{50127B42-60CD-414D-A6EC-379BF6FD1FB1}"/>
  </bookViews>
  <sheets>
    <sheet name="Sheet1" sheetId="1" r:id="rId1"/>
    <sheet name="Mortgage 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2" l="1"/>
  <c r="A29" i="2"/>
  <c r="A28" i="2"/>
  <c r="B12" i="2"/>
  <c r="B18" i="2" s="1"/>
  <c r="D13" i="1"/>
  <c r="D30" i="1"/>
  <c r="B14" i="2" l="1"/>
  <c r="B13" i="2" s="1"/>
  <c r="B28" i="2"/>
  <c r="B30" i="2" s="1"/>
  <c r="B21" i="2"/>
  <c r="B23" i="2" s="1"/>
  <c r="B24" i="2" s="1"/>
  <c r="B16" i="2" l="1"/>
  <c r="B19" i="2" s="1"/>
  <c r="B17" i="2" l="1"/>
  <c r="B22" i="2" l="1"/>
  <c r="B26" i="2" l="1"/>
  <c r="B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Tyler</author>
  </authors>
  <commentList>
    <comment ref="B11" authorId="0" shapeId="0" xr:uid="{E38A7FC6-CD87-44BC-9F53-C263854D9CF9}">
      <text>
        <r>
          <rPr>
            <b/>
            <sz val="9"/>
            <color indexed="81"/>
            <rFont val="Tahoma"/>
            <family val="2"/>
          </rPr>
          <t>Tyler:</t>
        </r>
        <r>
          <rPr>
            <sz val="9"/>
            <color indexed="81"/>
            <rFont val="Tahoma"/>
            <family val="2"/>
          </rPr>
          <t xml:space="preserve">
Assume fixed</t>
        </r>
      </text>
    </comment>
    <comment ref="L11" authorId="0" shapeId="0" xr:uid="{D7E2FF38-144A-43AC-891A-0297B822D67C}">
      <text>
        <r>
          <rPr>
            <b/>
            <sz val="9"/>
            <color indexed="81"/>
            <rFont val="Tahoma"/>
            <family val="2"/>
          </rPr>
          <t>Tyler:</t>
        </r>
        <r>
          <rPr>
            <sz val="9"/>
            <color indexed="81"/>
            <rFont val="Tahoma"/>
            <family val="2"/>
          </rPr>
          <t xml:space="preserve">
Assume fixed</t>
        </r>
      </text>
    </comment>
    <comment ref="U11" authorId="0" shapeId="0" xr:uid="{80A2D133-EB09-49C4-945C-1B89CABE8D04}">
      <text>
        <r>
          <rPr>
            <b/>
            <sz val="9"/>
            <color indexed="81"/>
            <rFont val="Tahoma"/>
            <family val="2"/>
          </rPr>
          <t>Tyler:</t>
        </r>
        <r>
          <rPr>
            <sz val="9"/>
            <color indexed="81"/>
            <rFont val="Tahoma"/>
            <family val="2"/>
          </rPr>
          <t xml:space="preserve">
Assume fixed</t>
        </r>
      </text>
    </comment>
  </commentList>
</comments>
</file>

<file path=xl/sharedStrings.xml><?xml version="1.0" encoding="utf-8"?>
<sst xmlns="http://schemas.openxmlformats.org/spreadsheetml/2006/main" count="102" uniqueCount="86">
  <si>
    <t>Mortgage</t>
  </si>
  <si>
    <t>Interest Rate</t>
  </si>
  <si>
    <t>Time Remaining</t>
  </si>
  <si>
    <t>Repayments</t>
  </si>
  <si>
    <t>Property A</t>
  </si>
  <si>
    <t>Property B</t>
  </si>
  <si>
    <t>Insurance</t>
  </si>
  <si>
    <t>Income</t>
  </si>
  <si>
    <t>Tax Deductions</t>
  </si>
  <si>
    <t>Rent</t>
  </si>
  <si>
    <t>Current Market Value</t>
  </si>
  <si>
    <t>Amt. Remaining</t>
  </si>
  <si>
    <t>Misc.</t>
  </si>
  <si>
    <t>Vehicle A</t>
  </si>
  <si>
    <t>Vehicle B</t>
  </si>
  <si>
    <t>Loan</t>
  </si>
  <si>
    <t>Misc. Debt</t>
  </si>
  <si>
    <t>Person A</t>
  </si>
  <si>
    <t>Person B</t>
  </si>
  <si>
    <t>Tax</t>
  </si>
  <si>
    <t>Contrib.</t>
  </si>
  <si>
    <t>Return</t>
  </si>
  <si>
    <t>Current Balance</t>
  </si>
  <si>
    <t>Time Remaining to Contrib.</t>
  </si>
  <si>
    <t>Utilities</t>
  </si>
  <si>
    <t>Fixed Expenses</t>
  </si>
  <si>
    <t>Variable Expenses</t>
  </si>
  <si>
    <t>Super Annuation</t>
  </si>
  <si>
    <t>Healthcare</t>
  </si>
  <si>
    <t>Electricity</t>
  </si>
  <si>
    <t>Gas</t>
  </si>
  <si>
    <t>Phone, Internet, Streaming Services</t>
  </si>
  <si>
    <t>Transportation (see Vehicle Breakdown)</t>
  </si>
  <si>
    <t>Property</t>
  </si>
  <si>
    <t>Vehicle</t>
  </si>
  <si>
    <t>Debt</t>
  </si>
  <si>
    <t>Entertainment</t>
  </si>
  <si>
    <t>Nights Out</t>
  </si>
  <si>
    <t>Dining Out</t>
  </si>
  <si>
    <t>Holidays</t>
  </si>
  <si>
    <t>Hobbies</t>
  </si>
  <si>
    <t>Council Rates</t>
  </si>
  <si>
    <t>Water &amp; Sewerage</t>
  </si>
  <si>
    <t>House &amp; Contents</t>
  </si>
  <si>
    <t>Petrol</t>
  </si>
  <si>
    <t>Maintenance/ Repairs</t>
  </si>
  <si>
    <t>Registration</t>
  </si>
  <si>
    <t>Clothing</t>
  </si>
  <si>
    <t>Gifts</t>
  </si>
  <si>
    <t>Investments</t>
  </si>
  <si>
    <t>Passive Income</t>
  </si>
  <si>
    <t>Amt. Invested</t>
  </si>
  <si>
    <t>Dividends</t>
  </si>
  <si>
    <t>Food Shopping &amp; Alcohol</t>
  </si>
  <si>
    <t>Personal Care &amp; Pampering</t>
  </si>
  <si>
    <t>Frequency</t>
  </si>
  <si>
    <t>$</t>
  </si>
  <si>
    <t>Assumptions:</t>
  </si>
  <si>
    <t>1. All financial information is normalised to p.a.</t>
  </si>
  <si>
    <t>$ p.a.</t>
  </si>
  <si>
    <t>NA</t>
  </si>
  <si>
    <t>Time Remaining (yr)</t>
  </si>
  <si>
    <t>Interest Rate (%)</t>
  </si>
  <si>
    <t>Mortgage Calculator</t>
  </si>
  <si>
    <t>Input Variables</t>
  </si>
  <si>
    <t>Mortgage Amount</t>
  </si>
  <si>
    <t>Annual Interest Rate</t>
  </si>
  <si>
    <t>Mortgage Period in Years</t>
  </si>
  <si>
    <t>Additional Monthly Mortgage Repayment</t>
  </si>
  <si>
    <t>Annual Interest Rate Sensitivity</t>
  </si>
  <si>
    <t>Average Annual Inflation Rate</t>
  </si>
  <si>
    <t>Calculation Results</t>
  </si>
  <si>
    <t>Monthly Mortgage Repayment</t>
  </si>
  <si>
    <t>Total Interest over Mortgage Period</t>
  </si>
  <si>
    <t>Total Mortgage Repayment over Mortgage Period</t>
  </si>
  <si>
    <t>Net Disposable Income</t>
  </si>
  <si>
    <t>Maximum Mortgage Qualification Amount</t>
  </si>
  <si>
    <t>Minimum Required Net Disposable Income</t>
  </si>
  <si>
    <t>Interest Rate Safety</t>
  </si>
  <si>
    <t>Increased Instalment Repayment Amount</t>
  </si>
  <si>
    <t>Total Adjusted Interest over Mortgage Period</t>
  </si>
  <si>
    <t>Adjusted Mortgage Repayment Period (in months)</t>
  </si>
  <si>
    <t>Adjusted Mortgage Repayment Period (in years)</t>
  </si>
  <si>
    <t>Interest Saving</t>
  </si>
  <si>
    <t>Present Value of Interest Saving</t>
  </si>
  <si>
    <t>Monthly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</si>
</sst>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C09]* #,##0.00_-;\-[$$-C09]* #,##0.00_-;_-[$$-C09]* &quot;-&quot;??_-;_-@_-"/>
    <numFmt numFmtId="165" formatCode="0.0%"/>
    <numFmt numFmtId="169" formatCode="_ * #,##0.00_ ;_ * \-#,##0.00_ ;_ * &quot;-&quot;??_ ;_ @_ "/>
    <numFmt numFmtId="170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9.5"/>
      <color theme="0"/>
      <name val="Arial"/>
      <family val="2"/>
    </font>
    <font>
      <sz val="9.5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92929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4" fillId="0" borderId="1" xfId="0" applyFont="1" applyBorder="1"/>
    <xf numFmtId="44" fontId="4" fillId="0" borderId="1" xfId="0" applyNumberFormat="1" applyFont="1" applyBorder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4" fillId="0" borderId="0" xfId="0" applyFont="1" applyBorder="1"/>
    <xf numFmtId="0" fontId="5" fillId="0" borderId="0" xfId="0" applyFont="1" applyBorder="1"/>
    <xf numFmtId="44" fontId="4" fillId="0" borderId="0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quotePrefix="1" applyFont="1"/>
    <xf numFmtId="0" fontId="5" fillId="0" borderId="1" xfId="0" applyFont="1" applyBorder="1" applyAlignment="1">
      <alignment horizontal="center" vertical="center"/>
    </xf>
    <xf numFmtId="164" fontId="4" fillId="0" borderId="1" xfId="0" applyNumberFormat="1" applyFont="1" applyBorder="1"/>
    <xf numFmtId="164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/>
    <xf numFmtId="2" fontId="4" fillId="0" borderId="1" xfId="2" applyNumberFormat="1" applyFont="1" applyBorder="1" applyAlignment="1">
      <alignment horizontal="center"/>
    </xf>
    <xf numFmtId="2" fontId="4" fillId="0" borderId="1" xfId="2" applyNumberFormat="1" applyFont="1" applyBorder="1"/>
    <xf numFmtId="0" fontId="6" fillId="2" borderId="1" xfId="0" applyFont="1" applyFill="1" applyBorder="1" applyProtection="1">
      <protection hidden="1"/>
    </xf>
    <xf numFmtId="43" fontId="7" fillId="3" borderId="1" xfId="1" applyFont="1" applyFill="1" applyBorder="1" applyProtection="1">
      <protection locked="0"/>
    </xf>
    <xf numFmtId="165" fontId="7" fillId="3" borderId="1" xfId="0" applyNumberFormat="1" applyFont="1" applyFill="1" applyBorder="1" applyProtection="1">
      <protection locked="0"/>
    </xf>
    <xf numFmtId="170" fontId="7" fillId="3" borderId="1" xfId="1" applyNumberFormat="1" applyFont="1" applyFill="1" applyBorder="1" applyProtection="1">
      <protection locked="0"/>
    </xf>
    <xf numFmtId="165" fontId="7" fillId="3" borderId="1" xfId="1" applyNumberFormat="1" applyFont="1" applyFill="1" applyBorder="1" applyProtection="1">
      <protection locked="0"/>
    </xf>
    <xf numFmtId="0" fontId="8" fillId="0" borderId="0" xfId="0" applyFont="1" applyProtection="1">
      <protection hidden="1"/>
    </xf>
    <xf numFmtId="0" fontId="7" fillId="0" borderId="0" xfId="0" applyFont="1" applyProtection="1">
      <protection hidden="1"/>
    </xf>
    <xf numFmtId="43" fontId="7" fillId="0" borderId="0" xfId="1" applyFont="1" applyProtection="1">
      <protection hidden="1"/>
    </xf>
    <xf numFmtId="169" fontId="7" fillId="0" borderId="0" xfId="0" applyNumberFormat="1" applyFont="1" applyProtection="1">
      <protection hidden="1"/>
    </xf>
    <xf numFmtId="170" fontId="7" fillId="0" borderId="0" xfId="0" applyNumberFormat="1" applyFont="1" applyProtection="1">
      <protection hidden="1"/>
    </xf>
    <xf numFmtId="170" fontId="7" fillId="0" borderId="0" xfId="1" applyNumberFormat="1" applyFont="1" applyProtection="1">
      <protection hidden="1"/>
    </xf>
    <xf numFmtId="10" fontId="7" fillId="0" borderId="0" xfId="2" applyNumberFormat="1" applyFont="1" applyProtection="1">
      <protection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rtgage_calcula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structions"/>
      <sheetName val="MortgageCalculator"/>
      <sheetName val="NetDisposable"/>
      <sheetName val="AnnualAmort"/>
      <sheetName val="MonthAmort"/>
    </sheetNames>
    <sheetDataSet>
      <sheetData sheetId="0" refreshError="1"/>
      <sheetData sheetId="1" refreshError="1"/>
      <sheetData sheetId="2" refreshError="1"/>
      <sheetData sheetId="3">
        <row r="35">
          <cell r="C35">
            <v>7600</v>
          </cell>
        </row>
      </sheetData>
      <sheetData sheetId="4" refreshError="1"/>
      <sheetData sheetId="5">
        <row r="364">
          <cell r="L364">
            <v>74910.261194984094</v>
          </cell>
          <cell r="P364">
            <v>3241.0125211158934</v>
          </cell>
          <cell r="S364">
            <v>2653.7881629153603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A15B-7442-4857-B3CE-3CD5F24C1A37}">
  <dimension ref="A1:AA32"/>
  <sheetViews>
    <sheetView workbookViewId="0">
      <selection activeCell="D13" sqref="D13"/>
    </sheetView>
  </sheetViews>
  <sheetFormatPr defaultRowHeight="10.5" x14ac:dyDescent="0.15"/>
  <cols>
    <col min="1" max="1" width="13.7109375" style="1" bestFit="1" customWidth="1"/>
    <col min="2" max="2" width="16.85546875" style="1" bestFit="1" customWidth="1"/>
    <col min="3" max="3" width="27.42578125" style="1" customWidth="1"/>
    <col min="4" max="4" width="10.7109375" style="1" bestFit="1" customWidth="1"/>
    <col min="5" max="6" width="10.42578125" style="1" customWidth="1"/>
    <col min="7" max="7" width="10.7109375" style="1" bestFit="1" customWidth="1"/>
    <col min="8" max="9" width="10.28515625" style="1" customWidth="1"/>
    <col min="10" max="10" width="9.140625" style="1"/>
    <col min="11" max="11" width="13.7109375" style="1" bestFit="1" customWidth="1"/>
    <col min="12" max="12" width="20.28515625" style="1" bestFit="1" customWidth="1"/>
    <col min="13" max="14" width="10.140625" style="1" customWidth="1"/>
    <col min="15" max="16" width="10.42578125" style="1" customWidth="1"/>
    <col min="17" max="17" width="9.140625" style="1"/>
    <col min="18" max="18" width="11.85546875" style="1" bestFit="1" customWidth="1"/>
    <col min="19" max="19" width="10.28515625" style="1" customWidth="1"/>
    <col min="20" max="20" width="9.140625" style="1"/>
    <col min="21" max="21" width="15.42578125" style="1" bestFit="1" customWidth="1"/>
    <col min="22" max="23" width="9.140625" style="1"/>
    <col min="24" max="24" width="13.7109375" style="1" bestFit="1" customWidth="1"/>
    <col min="25" max="25" width="21.5703125" style="1" bestFit="1" customWidth="1"/>
    <col min="26" max="16384" width="9.140625" style="1"/>
  </cols>
  <sheetData>
    <row r="1" spans="1:27" x14ac:dyDescent="0.15">
      <c r="B1" s="1" t="s">
        <v>57</v>
      </c>
    </row>
    <row r="2" spans="1:27" x14ac:dyDescent="0.15">
      <c r="B2" s="11" t="s">
        <v>58</v>
      </c>
    </row>
    <row r="7" spans="1:27" x14ac:dyDescent="0.15">
      <c r="A7" s="5" t="s">
        <v>33</v>
      </c>
      <c r="K7" s="5" t="s">
        <v>34</v>
      </c>
      <c r="R7" s="5" t="s">
        <v>50</v>
      </c>
      <c r="U7" s="5" t="s">
        <v>35</v>
      </c>
      <c r="X7" s="5" t="s">
        <v>7</v>
      </c>
    </row>
    <row r="8" spans="1:27" x14ac:dyDescent="0.15">
      <c r="A8" s="5"/>
      <c r="D8" s="12" t="s">
        <v>4</v>
      </c>
      <c r="E8" s="12"/>
      <c r="F8" s="12"/>
      <c r="G8" s="12" t="s">
        <v>5</v>
      </c>
      <c r="H8" s="12"/>
      <c r="I8" s="12"/>
      <c r="K8" s="5"/>
      <c r="R8" s="5"/>
      <c r="U8" s="5"/>
      <c r="X8" s="5"/>
    </row>
    <row r="9" spans="1:27" x14ac:dyDescent="0.15">
      <c r="D9" s="10" t="s">
        <v>56</v>
      </c>
      <c r="E9" s="10" t="s">
        <v>55</v>
      </c>
      <c r="F9" s="10" t="s">
        <v>59</v>
      </c>
      <c r="G9" s="10" t="s">
        <v>56</v>
      </c>
      <c r="H9" s="10" t="s">
        <v>55</v>
      </c>
      <c r="I9" s="10" t="s">
        <v>59</v>
      </c>
      <c r="M9" s="6" t="s">
        <v>13</v>
      </c>
      <c r="N9" s="6"/>
      <c r="O9" s="6" t="s">
        <v>14</v>
      </c>
      <c r="P9" s="8"/>
      <c r="S9" s="5" t="s">
        <v>49</v>
      </c>
      <c r="V9" s="1" t="s">
        <v>16</v>
      </c>
      <c r="Z9" s="1" t="s">
        <v>17</v>
      </c>
      <c r="AA9" s="1" t="s">
        <v>18</v>
      </c>
    </row>
    <row r="10" spans="1:27" x14ac:dyDescent="0.15">
      <c r="A10" s="1" t="s">
        <v>0</v>
      </c>
      <c r="B10" s="1" t="s">
        <v>11</v>
      </c>
      <c r="D10" s="14">
        <v>300000</v>
      </c>
      <c r="E10" s="2" t="s">
        <v>60</v>
      </c>
      <c r="F10" s="2" t="s">
        <v>60</v>
      </c>
      <c r="G10" s="13">
        <v>200000</v>
      </c>
      <c r="H10" s="2"/>
      <c r="I10" s="2"/>
      <c r="K10" s="1" t="s">
        <v>15</v>
      </c>
      <c r="L10" s="1" t="s">
        <v>11</v>
      </c>
      <c r="M10" s="3"/>
      <c r="N10" s="3"/>
      <c r="O10" s="3"/>
      <c r="P10" s="9"/>
      <c r="R10" s="1" t="s">
        <v>51</v>
      </c>
      <c r="S10" s="2"/>
      <c r="U10" s="1" t="s">
        <v>11</v>
      </c>
      <c r="V10" s="2"/>
      <c r="X10" s="1" t="s">
        <v>7</v>
      </c>
    </row>
    <row r="11" spans="1:27" x14ac:dyDescent="0.15">
      <c r="B11" s="1" t="s">
        <v>62</v>
      </c>
      <c r="D11" s="16">
        <v>4.79</v>
      </c>
      <c r="E11" s="2"/>
      <c r="F11" s="2"/>
      <c r="G11" s="17">
        <v>4.79</v>
      </c>
      <c r="H11" s="2"/>
      <c r="I11" s="2"/>
      <c r="L11" s="1" t="s">
        <v>1</v>
      </c>
      <c r="M11" s="3"/>
      <c r="N11" s="3"/>
      <c r="O11" s="3"/>
      <c r="P11" s="9"/>
      <c r="R11" s="1" t="s">
        <v>1</v>
      </c>
      <c r="S11" s="2"/>
      <c r="U11" s="1" t="s">
        <v>1</v>
      </c>
      <c r="V11" s="2"/>
      <c r="X11" s="1" t="s">
        <v>19</v>
      </c>
    </row>
    <row r="12" spans="1:27" x14ac:dyDescent="0.15">
      <c r="B12" s="1" t="s">
        <v>61</v>
      </c>
      <c r="D12" s="15">
        <v>10</v>
      </c>
      <c r="E12" s="2"/>
      <c r="F12" s="2"/>
      <c r="G12" s="2">
        <v>20</v>
      </c>
      <c r="H12" s="2"/>
      <c r="I12" s="2"/>
      <c r="L12" s="1" t="s">
        <v>2</v>
      </c>
      <c r="M12" s="3"/>
      <c r="N12" s="3"/>
      <c r="O12" s="3"/>
      <c r="P12" s="9"/>
      <c r="R12" s="1" t="s">
        <v>52</v>
      </c>
      <c r="S12" s="2"/>
      <c r="U12" s="1" t="s">
        <v>2</v>
      </c>
      <c r="V12" s="2"/>
      <c r="X12" s="1" t="s">
        <v>27</v>
      </c>
      <c r="Y12" s="1" t="s">
        <v>22</v>
      </c>
    </row>
    <row r="13" spans="1:27" x14ac:dyDescent="0.15">
      <c r="B13" s="1" t="s">
        <v>3</v>
      </c>
      <c r="D13" s="13">
        <f>(D10*(D11/(100*12))*((1+(D11/100))^(D12*12)/(((1+(D11/(100*12)))^(D12*12))-1)))/(10*12)</f>
        <v>4467.5656930150571</v>
      </c>
      <c r="E13" s="2"/>
      <c r="F13" s="2"/>
      <c r="G13" s="2"/>
      <c r="H13" s="2"/>
      <c r="I13" s="2"/>
      <c r="L13" s="1" t="s">
        <v>3</v>
      </c>
      <c r="M13" s="3"/>
      <c r="N13" s="3"/>
      <c r="O13" s="3"/>
      <c r="P13" s="9"/>
      <c r="U13" s="1" t="s">
        <v>3</v>
      </c>
      <c r="V13" s="2"/>
      <c r="Y13" s="1" t="s">
        <v>20</v>
      </c>
    </row>
    <row r="14" spans="1:27" x14ac:dyDescent="0.15">
      <c r="A14" s="1" t="s">
        <v>25</v>
      </c>
      <c r="B14" s="1" t="s">
        <v>6</v>
      </c>
      <c r="C14" s="1" t="s">
        <v>43</v>
      </c>
      <c r="D14" s="13"/>
      <c r="E14" s="2"/>
      <c r="F14" s="2"/>
      <c r="G14" s="2"/>
      <c r="H14" s="2"/>
      <c r="I14" s="2"/>
      <c r="K14" s="4" t="s">
        <v>26</v>
      </c>
      <c r="L14" s="1" t="s">
        <v>44</v>
      </c>
      <c r="M14" s="3"/>
      <c r="N14" s="3"/>
      <c r="O14" s="3"/>
      <c r="P14" s="9"/>
      <c r="Y14" s="1" t="s">
        <v>21</v>
      </c>
    </row>
    <row r="15" spans="1:27" x14ac:dyDescent="0.15">
      <c r="A15" s="1" t="s">
        <v>26</v>
      </c>
      <c r="B15" s="1" t="s">
        <v>24</v>
      </c>
      <c r="C15" s="1" t="s">
        <v>29</v>
      </c>
      <c r="D15" s="13"/>
      <c r="E15" s="2"/>
      <c r="F15" s="2"/>
      <c r="G15" s="2"/>
      <c r="H15" s="2"/>
      <c r="I15" s="2"/>
      <c r="K15" s="4"/>
      <c r="L15" s="1" t="s">
        <v>45</v>
      </c>
      <c r="M15" s="3"/>
      <c r="N15" s="3"/>
      <c r="O15" s="3"/>
      <c r="P15" s="9"/>
      <c r="Y15" s="1" t="s">
        <v>23</v>
      </c>
    </row>
    <row r="16" spans="1:27" x14ac:dyDescent="0.15">
      <c r="C16" s="1" t="s">
        <v>30</v>
      </c>
      <c r="D16" s="13"/>
      <c r="E16" s="2"/>
      <c r="F16" s="2"/>
      <c r="G16" s="2"/>
      <c r="H16" s="2"/>
      <c r="I16" s="2"/>
      <c r="L16" s="1" t="s">
        <v>46</v>
      </c>
      <c r="M16" s="3"/>
      <c r="N16" s="3"/>
      <c r="O16" s="3"/>
      <c r="P16" s="9"/>
    </row>
    <row r="17" spans="1:16" x14ac:dyDescent="0.15">
      <c r="C17" s="1" t="s">
        <v>42</v>
      </c>
      <c r="D17" s="13"/>
      <c r="E17" s="2"/>
      <c r="F17" s="2"/>
      <c r="G17" s="2"/>
      <c r="H17" s="2"/>
      <c r="I17" s="2"/>
      <c r="K17" s="1" t="s">
        <v>12</v>
      </c>
      <c r="L17" s="1" t="s">
        <v>10</v>
      </c>
      <c r="M17" s="2"/>
      <c r="N17" s="2"/>
      <c r="O17" s="2"/>
      <c r="P17" s="7"/>
    </row>
    <row r="18" spans="1:16" x14ac:dyDescent="0.15">
      <c r="C18" s="1" t="s">
        <v>31</v>
      </c>
      <c r="D18" s="13"/>
      <c r="E18" s="2"/>
      <c r="F18" s="2"/>
      <c r="G18" s="2"/>
      <c r="H18" s="2"/>
      <c r="I18" s="2"/>
    </row>
    <row r="19" spans="1:16" x14ac:dyDescent="0.15">
      <c r="C19" s="1" t="s">
        <v>41</v>
      </c>
      <c r="D19" s="13"/>
      <c r="E19" s="2"/>
      <c r="F19" s="2"/>
      <c r="G19" s="2"/>
      <c r="H19" s="2"/>
      <c r="I19" s="2"/>
    </row>
    <row r="20" spans="1:16" x14ac:dyDescent="0.15">
      <c r="B20" s="1" t="s">
        <v>28</v>
      </c>
      <c r="D20" s="13"/>
      <c r="E20" s="2"/>
      <c r="F20" s="2"/>
      <c r="G20" s="2"/>
      <c r="H20" s="2"/>
      <c r="I20" s="2"/>
    </row>
    <row r="21" spans="1:16" x14ac:dyDescent="0.15">
      <c r="B21" s="1" t="s">
        <v>32</v>
      </c>
      <c r="D21" s="13"/>
      <c r="E21" s="2"/>
      <c r="F21" s="2"/>
      <c r="G21" s="2"/>
      <c r="H21" s="2"/>
      <c r="I21" s="2"/>
    </row>
    <row r="22" spans="1:16" x14ac:dyDescent="0.15">
      <c r="B22" s="1" t="s">
        <v>36</v>
      </c>
      <c r="C22" s="1" t="s">
        <v>37</v>
      </c>
      <c r="D22" s="13"/>
      <c r="E22" s="2"/>
      <c r="F22" s="2"/>
      <c r="G22" s="2"/>
      <c r="H22" s="2"/>
      <c r="I22" s="2"/>
    </row>
    <row r="23" spans="1:16" x14ac:dyDescent="0.15">
      <c r="C23" s="1" t="s">
        <v>38</v>
      </c>
      <c r="D23" s="13"/>
      <c r="E23" s="2"/>
      <c r="F23" s="2"/>
      <c r="G23" s="2"/>
      <c r="H23" s="2"/>
      <c r="I23" s="2"/>
    </row>
    <row r="24" spans="1:16" x14ac:dyDescent="0.15">
      <c r="C24" s="1" t="s">
        <v>39</v>
      </c>
      <c r="D24" s="13"/>
      <c r="E24" s="2"/>
      <c r="F24" s="2"/>
      <c r="G24" s="2"/>
      <c r="H24" s="2"/>
      <c r="I24" s="2"/>
    </row>
    <row r="25" spans="1:16" x14ac:dyDescent="0.15">
      <c r="C25" s="1" t="s">
        <v>40</v>
      </c>
      <c r="D25" s="13"/>
      <c r="E25" s="2"/>
      <c r="F25" s="2"/>
      <c r="G25" s="2"/>
      <c r="H25" s="2"/>
      <c r="I25" s="2"/>
    </row>
    <row r="26" spans="1:16" x14ac:dyDescent="0.15">
      <c r="B26" s="1" t="s">
        <v>47</v>
      </c>
      <c r="D26" s="13"/>
      <c r="E26" s="2"/>
      <c r="F26" s="2"/>
      <c r="G26" s="2"/>
      <c r="H26" s="2"/>
      <c r="I26" s="2"/>
    </row>
    <row r="27" spans="1:16" x14ac:dyDescent="0.15">
      <c r="B27" s="1" t="s">
        <v>53</v>
      </c>
      <c r="D27" s="13"/>
      <c r="E27" s="2"/>
      <c r="F27" s="2"/>
      <c r="G27" s="2"/>
      <c r="H27" s="2"/>
      <c r="I27" s="2"/>
    </row>
    <row r="28" spans="1:16" x14ac:dyDescent="0.15">
      <c r="B28" s="1" t="s">
        <v>48</v>
      </c>
      <c r="D28" s="13"/>
      <c r="E28" s="2"/>
      <c r="F28" s="2"/>
      <c r="G28" s="2"/>
      <c r="H28" s="2"/>
      <c r="I28" s="2"/>
    </row>
    <row r="29" spans="1:16" x14ac:dyDescent="0.15">
      <c r="B29" s="1" t="s">
        <v>54</v>
      </c>
    </row>
    <row r="30" spans="1:16" x14ac:dyDescent="0.15">
      <c r="A30" s="1" t="s">
        <v>7</v>
      </c>
      <c r="B30" s="1" t="s">
        <v>8</v>
      </c>
      <c r="D30" s="1">
        <f>(1+(4.79/(100*12)))^(10*12)</f>
        <v>1.6129205344988142</v>
      </c>
    </row>
    <row r="31" spans="1:16" x14ac:dyDescent="0.15">
      <c r="B31" s="1" t="s">
        <v>9</v>
      </c>
    </row>
    <row r="32" spans="1:16" x14ac:dyDescent="0.15">
      <c r="A32" s="1" t="s">
        <v>12</v>
      </c>
      <c r="B32" s="1" t="s">
        <v>10</v>
      </c>
    </row>
  </sheetData>
  <mergeCells count="3">
    <mergeCell ref="K14:K15"/>
    <mergeCell ref="G8:I8"/>
    <mergeCell ref="D8:F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F0AF-610D-42C1-9897-58AC63E12065}">
  <dimension ref="A1:B30"/>
  <sheetViews>
    <sheetView tabSelected="1" workbookViewId="0">
      <selection activeCell="B16" sqref="B16"/>
    </sheetView>
  </sheetViews>
  <sheetFormatPr defaultRowHeight="15" x14ac:dyDescent="0.25"/>
  <cols>
    <col min="1" max="1" width="35.42578125" bestFit="1" customWidth="1"/>
    <col min="2" max="2" width="25" customWidth="1"/>
  </cols>
  <sheetData>
    <row r="1" spans="1:2" x14ac:dyDescent="0.25">
      <c r="A1" t="s">
        <v>63</v>
      </c>
    </row>
    <row r="3" spans="1:2" x14ac:dyDescent="0.25">
      <c r="A3" t="s">
        <v>64</v>
      </c>
    </row>
    <row r="4" spans="1:2" x14ac:dyDescent="0.25">
      <c r="A4" s="18" t="s">
        <v>65</v>
      </c>
      <c r="B4" s="19">
        <v>300000</v>
      </c>
    </row>
    <row r="5" spans="1:2" x14ac:dyDescent="0.25">
      <c r="A5" s="18" t="s">
        <v>66</v>
      </c>
      <c r="B5" s="20">
        <v>4.7899999999999998E-2</v>
      </c>
    </row>
    <row r="6" spans="1:2" x14ac:dyDescent="0.25">
      <c r="A6" s="18" t="s">
        <v>67</v>
      </c>
      <c r="B6" s="21">
        <v>10</v>
      </c>
    </row>
    <row r="7" spans="1:2" x14ac:dyDescent="0.25">
      <c r="A7" s="18" t="s">
        <v>68</v>
      </c>
      <c r="B7" s="19">
        <v>500</v>
      </c>
    </row>
    <row r="8" spans="1:2" x14ac:dyDescent="0.25">
      <c r="A8" s="18" t="s">
        <v>69</v>
      </c>
      <c r="B8" s="22">
        <v>5.5E-2</v>
      </c>
    </row>
    <row r="9" spans="1:2" x14ac:dyDescent="0.25">
      <c r="A9" s="18" t="s">
        <v>70</v>
      </c>
      <c r="B9" s="22">
        <v>0.03</v>
      </c>
    </row>
    <row r="11" spans="1:2" x14ac:dyDescent="0.25">
      <c r="A11" s="23" t="s">
        <v>71</v>
      </c>
      <c r="B11" s="24"/>
    </row>
    <row r="12" spans="1:2" x14ac:dyDescent="0.25">
      <c r="A12" s="24" t="s">
        <v>72</v>
      </c>
      <c r="B12" s="25">
        <f>PMT(B5/12,B6*12,-B4,0,0)</f>
        <v>3151.2606143008329</v>
      </c>
    </row>
    <row r="13" spans="1:2" x14ac:dyDescent="0.25">
      <c r="A13" s="24" t="s">
        <v>73</v>
      </c>
      <c r="B13" s="26">
        <f>B14-B4</f>
        <v>78151.273716099968</v>
      </c>
    </row>
    <row r="14" spans="1:2" x14ac:dyDescent="0.25">
      <c r="A14" s="24" t="s">
        <v>74</v>
      </c>
      <c r="B14" s="26">
        <f>B12*12*B6</f>
        <v>378151.27371609997</v>
      </c>
    </row>
    <row r="15" spans="1:2" x14ac:dyDescent="0.25">
      <c r="A15" s="24"/>
      <c r="B15" s="26"/>
    </row>
    <row r="16" spans="1:2" x14ac:dyDescent="0.25">
      <c r="A16" s="24" t="s">
        <v>75</v>
      </c>
      <c r="B16" s="27">
        <f>[1]NetDisposable!$C$35</f>
        <v>7600</v>
      </c>
    </row>
    <row r="17" spans="1:2" x14ac:dyDescent="0.25">
      <c r="A17" s="24" t="s">
        <v>76</v>
      </c>
      <c r="B17" s="25">
        <f>-PV(B5/12,B6*12,B16,0,0)</f>
        <v>723519.97472156363</v>
      </c>
    </row>
    <row r="18" spans="1:2" x14ac:dyDescent="0.25">
      <c r="A18" s="24" t="s">
        <v>77</v>
      </c>
      <c r="B18" s="28">
        <f>B12</f>
        <v>3151.2606143008329</v>
      </c>
    </row>
    <row r="19" spans="1:2" x14ac:dyDescent="0.25">
      <c r="A19" s="24" t="s">
        <v>78</v>
      </c>
      <c r="B19" s="29">
        <f>IF(B16=0,"no NDI",(RATE(B6*12,B16,-B4,0,0)*12)-B5)</f>
        <v>0.23809550933313173</v>
      </c>
    </row>
    <row r="20" spans="1:2" x14ac:dyDescent="0.25">
      <c r="A20" s="24"/>
      <c r="B20" s="24"/>
    </row>
    <row r="21" spans="1:2" x14ac:dyDescent="0.25">
      <c r="A21" s="24" t="s">
        <v>79</v>
      </c>
      <c r="B21" s="25">
        <f>B12+B7</f>
        <v>3651.2606143008329</v>
      </c>
    </row>
    <row r="22" spans="1:2" x14ac:dyDescent="0.25">
      <c r="A22" s="24" t="s">
        <v>80</v>
      </c>
      <c r="B22" s="25">
        <f>[1]MonthAmort!L364</f>
        <v>74910.261194984094</v>
      </c>
    </row>
    <row r="23" spans="1:2" x14ac:dyDescent="0.25">
      <c r="A23" s="24" t="s">
        <v>81</v>
      </c>
      <c r="B23" s="25">
        <f>NPER(B5/12,B21,-B4,0,0)</f>
        <v>99.768703480136168</v>
      </c>
    </row>
    <row r="24" spans="1:2" x14ac:dyDescent="0.25">
      <c r="A24" s="24" t="s">
        <v>82</v>
      </c>
      <c r="B24" s="25">
        <f>B23/12</f>
        <v>8.31405862334468</v>
      </c>
    </row>
    <row r="25" spans="1:2" x14ac:dyDescent="0.25">
      <c r="A25" s="24" t="s">
        <v>83</v>
      </c>
      <c r="B25" s="25">
        <f>[1]MonthAmort!P364</f>
        <v>3241.0125211158934</v>
      </c>
    </row>
    <row r="26" spans="1:2" x14ac:dyDescent="0.25">
      <c r="A26" s="24" t="s">
        <v>84</v>
      </c>
      <c r="B26" s="25">
        <f>[1]MonthAmort!S364</f>
        <v>2653.7881629153603</v>
      </c>
    </row>
    <row r="27" spans="1:2" x14ac:dyDescent="0.25">
      <c r="A27" s="24"/>
      <c r="B27" s="24"/>
    </row>
    <row r="28" spans="1:2" x14ac:dyDescent="0.25">
      <c r="A28" s="24" t="str">
        <f>"Monthly Mortgage Repayment @ "&amp;FIXED(B5*100,1)&amp;"%"</f>
        <v>Monthly Mortgage Repayment @ 4.8%</v>
      </c>
      <c r="B28" s="26">
        <f>B12</f>
        <v>3151.2606143008329</v>
      </c>
    </row>
    <row r="29" spans="1:2" x14ac:dyDescent="0.25">
      <c r="A29" s="24" t="str">
        <f>"Monthly Mortgage Repayment @ "&amp;FIXED(B8*100,1)&amp;"%"</f>
        <v>Monthly Mortgage Repayment @ 5.5%</v>
      </c>
      <c r="B29" s="25">
        <f>PMT(B8/12,B6*12,-B4,0,0)</f>
        <v>3255.7883388144219</v>
      </c>
    </row>
    <row r="30" spans="1:2" x14ac:dyDescent="0.25">
      <c r="A30" s="24" t="s">
        <v>85</v>
      </c>
      <c r="B30" s="26">
        <f>B29-B28</f>
        <v>104.52772451358896</v>
      </c>
    </row>
  </sheetData>
  <dataValidations count="5">
    <dataValidation allowBlank="1" showInputMessage="1" showErrorMessage="1" errorTitle="Invalid Input" error="The average inflation rate must be a percentage!" promptTitle="Annual Inflation Rate" prompt="Enter the average annual inflation rate as a percentage. This value forms part of the present value calculation of the increased instalment interest saving." sqref="B9" xr:uid="{397F0CE5-C27A-4613-8B0E-6487C1240704}"/>
    <dataValidation type="decimal" allowBlank="1" showInputMessage="1" showErrorMessage="1" errorTitle="Invalid Input" error="This interest rate must be entered as a percentage!" promptTitle="Interest Rate Sensitivity" prompt="Enter a second interest rate for comparison against the annual bond interest rate." sqref="B8" xr:uid="{A3C5694B-8766-480F-BA81-F337507EF522}">
      <formula1>0</formula1>
      <formula2>1</formula2>
    </dataValidation>
    <dataValidation allowBlank="1" showInputMessage="1" showErrorMessage="1" promptTitle="Increased Instalment" prompt="Enter an additional monthly bond repayment amount for increased instalment calculation purposes." sqref="B7" xr:uid="{040561E7-4B9C-4130-9460-84BC330A4DFD}"/>
    <dataValidation type="whole" allowBlank="1" showInputMessage="1" showErrorMessage="1" errorTitle="Invalid Input" error="The bond period must be between 1 and 30 years!" promptTitle="Bond Period in Years" prompt="Enter a bond repayment period between 1 and 30 years." sqref="B6" xr:uid="{035226B1-979A-4C42-9957-193CEED95E86}">
      <formula1>1</formula1>
      <formula2>30</formula2>
    </dataValidation>
    <dataValidation type="decimal" allowBlank="1" showInputMessage="1" showErrorMessage="1" errorTitle="Invalid Input" error="The annual interest rate must be a percentage!" promptTitle="Annual Interest Rate" prompt="Enter the annual interest rate as a percentage." sqref="B5" xr:uid="{7CA77093-CD4E-4EEC-9543-448A7C9FDB9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Mortgage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2019-10-31T09:56:42Z</dcterms:created>
  <dcterms:modified xsi:type="dcterms:W3CDTF">2019-10-31T10:43:38Z</dcterms:modified>
</cp:coreProperties>
</file>