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X7" i="2" l="1"/>
  <c r="X8" i="2" s="1"/>
  <c r="X9" i="2" s="1"/>
  <c r="D83" i="1"/>
  <c r="O26" i="2"/>
  <c r="C4" i="2"/>
  <c r="X10" i="2" l="1"/>
  <c r="X11" i="2" s="1"/>
  <c r="X12" i="2" l="1"/>
  <c r="X13" i="2" s="1"/>
  <c r="C2" i="2"/>
  <c r="B6" i="2" s="1"/>
  <c r="C6" i="2" s="1"/>
  <c r="E3" i="2"/>
  <c r="B9" i="2" l="1"/>
  <c r="C9" i="2" s="1"/>
  <c r="B12" i="2"/>
  <c r="B8" i="2"/>
  <c r="B5" i="2"/>
  <c r="C5" i="2" s="1"/>
  <c r="B11" i="2"/>
  <c r="C11" i="2" s="1"/>
  <c r="B7" i="2"/>
  <c r="C7" i="2" s="1"/>
  <c r="B10" i="2"/>
  <c r="C10" i="2" s="1"/>
  <c r="X14" i="2"/>
  <c r="X15" i="2" s="1"/>
  <c r="A27" i="1"/>
  <c r="B25" i="2" l="1"/>
  <c r="C8" i="2"/>
  <c r="C14" i="2" s="1"/>
  <c r="D22" i="2"/>
  <c r="C23" i="2" s="1"/>
  <c r="C12" i="2"/>
  <c r="C13" i="2" s="1"/>
  <c r="X16" i="2"/>
  <c r="X17" i="2" s="1"/>
  <c r="C114" i="1"/>
  <c r="C115" i="1" s="1"/>
  <c r="B86" i="1"/>
  <c r="B55" i="1"/>
  <c r="D52" i="1"/>
  <c r="B27" i="1"/>
  <c r="B26" i="1"/>
  <c r="B27" i="2" l="1"/>
  <c r="C27" i="2" s="1"/>
  <c r="B30" i="2"/>
  <c r="C30" i="2" s="1"/>
  <c r="M3" i="2"/>
  <c r="B31" i="2"/>
  <c r="C31" i="2" s="1"/>
  <c r="C25" i="2"/>
  <c r="B26" i="2"/>
  <c r="C26" i="2" s="1"/>
  <c r="B29" i="2"/>
  <c r="C29" i="2" s="1"/>
  <c r="B32" i="2"/>
  <c r="C32" i="2" s="1"/>
  <c r="B28" i="2"/>
  <c r="C28" i="2" s="1"/>
  <c r="X18" i="2"/>
  <c r="X19" i="2" s="1"/>
  <c r="B4" i="1"/>
  <c r="C33" i="2" l="1"/>
  <c r="B33" i="2"/>
  <c r="M5" i="2"/>
  <c r="M9" i="2"/>
  <c r="M13" i="2"/>
  <c r="M17" i="2"/>
  <c r="M21" i="2"/>
  <c r="M4" i="2"/>
  <c r="M7" i="2"/>
  <c r="M15" i="2"/>
  <c r="L29" i="2"/>
  <c r="M6" i="2"/>
  <c r="M10" i="2"/>
  <c r="M14" i="2"/>
  <c r="M18" i="2"/>
  <c r="M22" i="2"/>
  <c r="N3" i="2"/>
  <c r="U3" i="2" s="1"/>
  <c r="M11" i="2"/>
  <c r="M23" i="2"/>
  <c r="M12" i="2"/>
  <c r="M20" i="2"/>
  <c r="T3" i="2"/>
  <c r="Y3" i="2" s="1"/>
  <c r="M19" i="2"/>
  <c r="M8" i="2"/>
  <c r="M16" i="2"/>
  <c r="M24" i="2"/>
  <c r="X20" i="2"/>
  <c r="X21" i="2" s="1"/>
  <c r="F87" i="1"/>
  <c r="H92" i="1"/>
  <c r="G87" i="1"/>
  <c r="G86" i="1"/>
  <c r="A56" i="1"/>
  <c r="B56" i="1" s="1"/>
  <c r="A87" i="1"/>
  <c r="B87" i="1" s="1"/>
  <c r="G53" i="1"/>
  <c r="A5" i="1"/>
  <c r="B5" i="1" s="1"/>
  <c r="N22" i="2" l="1"/>
  <c r="U22" i="2" s="1"/>
  <c r="Z22" i="2" s="1"/>
  <c r="T22" i="2"/>
  <c r="Y22" i="2" s="1"/>
  <c r="N9" i="2"/>
  <c r="U9" i="2" s="1"/>
  <c r="Z9" i="2" s="1"/>
  <c r="T9" i="2"/>
  <c r="Y9" i="2" s="1"/>
  <c r="T19" i="2"/>
  <c r="Y19" i="2" s="1"/>
  <c r="N19" i="2"/>
  <c r="U19" i="2" s="1"/>
  <c r="Z19" i="2" s="1"/>
  <c r="T23" i="2"/>
  <c r="Y23" i="2" s="1"/>
  <c r="N23" i="2"/>
  <c r="U23" i="2" s="1"/>
  <c r="Z23" i="2" s="1"/>
  <c r="T18" i="2"/>
  <c r="Y18" i="2" s="1"/>
  <c r="N18" i="2"/>
  <c r="U18" i="2" s="1"/>
  <c r="Z18" i="2" s="1"/>
  <c r="P29" i="2"/>
  <c r="O29" i="2"/>
  <c r="M30" i="2" s="1"/>
  <c r="Q30" i="2" s="1"/>
  <c r="N21" i="2"/>
  <c r="U21" i="2" s="1"/>
  <c r="Z21" i="2" s="1"/>
  <c r="T21" i="2"/>
  <c r="Y21" i="2" s="1"/>
  <c r="N5" i="2"/>
  <c r="U5" i="2" s="1"/>
  <c r="Z5" i="2" s="1"/>
  <c r="T5" i="2"/>
  <c r="Y5" i="2" s="1"/>
  <c r="N8" i="2"/>
  <c r="U8" i="2" s="1"/>
  <c r="Z8" i="2" s="1"/>
  <c r="T8" i="2"/>
  <c r="Y8" i="2" s="1"/>
  <c r="N4" i="2"/>
  <c r="U4" i="2" s="1"/>
  <c r="Z4" i="2" s="1"/>
  <c r="T4" i="2"/>
  <c r="Y4" i="2" s="1"/>
  <c r="M29" i="2"/>
  <c r="Q29" i="2" s="1"/>
  <c r="N24" i="2"/>
  <c r="U24" i="2" s="1"/>
  <c r="Z24" i="2" s="1"/>
  <c r="T24" i="2"/>
  <c r="L26" i="2"/>
  <c r="T11" i="2"/>
  <c r="Y11" i="2" s="1"/>
  <c r="N11" i="2"/>
  <c r="U11" i="2" s="1"/>
  <c r="Z11" i="2" s="1"/>
  <c r="N14" i="2"/>
  <c r="U14" i="2" s="1"/>
  <c r="Z14" i="2" s="1"/>
  <c r="T14" i="2"/>
  <c r="Y14" i="2" s="1"/>
  <c r="T15" i="2"/>
  <c r="Y15" i="2" s="1"/>
  <c r="N15" i="2"/>
  <c r="U15" i="2" s="1"/>
  <c r="Z15" i="2" s="1"/>
  <c r="N17" i="2"/>
  <c r="U17" i="2" s="1"/>
  <c r="Z17" i="2" s="1"/>
  <c r="T17" i="2"/>
  <c r="Y17" i="2" s="1"/>
  <c r="N12" i="2"/>
  <c r="U12" i="2" s="1"/>
  <c r="Z12" i="2" s="1"/>
  <c r="T12" i="2"/>
  <c r="Y12" i="2" s="1"/>
  <c r="N6" i="2"/>
  <c r="U6" i="2" s="1"/>
  <c r="Z6" i="2" s="1"/>
  <c r="T6" i="2"/>
  <c r="Y6" i="2" s="1"/>
  <c r="N16" i="2"/>
  <c r="U16" i="2" s="1"/>
  <c r="Z16" i="2" s="1"/>
  <c r="T16" i="2"/>
  <c r="Y16" i="2" s="1"/>
  <c r="N20" i="2"/>
  <c r="U20" i="2" s="1"/>
  <c r="Z20" i="2" s="1"/>
  <c r="T20" i="2"/>
  <c r="Y20" i="2" s="1"/>
  <c r="Z3" i="2"/>
  <c r="N10" i="2"/>
  <c r="U10" i="2" s="1"/>
  <c r="Z10" i="2" s="1"/>
  <c r="T10" i="2"/>
  <c r="Y10" i="2" s="1"/>
  <c r="T7" i="2"/>
  <c r="Y7" i="2" s="1"/>
  <c r="N7" i="2"/>
  <c r="U7" i="2" s="1"/>
  <c r="Z7" i="2" s="1"/>
  <c r="N13" i="2"/>
  <c r="U13" i="2" s="1"/>
  <c r="Z13" i="2" s="1"/>
  <c r="T13" i="2"/>
  <c r="Y13" i="2" s="1"/>
  <c r="X22" i="2"/>
  <c r="X23" i="2" s="1"/>
  <c r="A88" i="1"/>
  <c r="B88" i="1" s="1"/>
  <c r="A57" i="1"/>
  <c r="B57" i="1" s="1"/>
  <c r="A28" i="1"/>
  <c r="B28" i="1" s="1"/>
  <c r="A6" i="1"/>
  <c r="B6" i="1" s="1"/>
  <c r="G88" i="1"/>
  <c r="G89" i="1" s="1"/>
  <c r="Q26" i="2" l="1"/>
  <c r="Y24" i="2"/>
  <c r="N29" i="2"/>
  <c r="G90" i="1"/>
  <c r="G91" i="1" s="1"/>
  <c r="G92" i="1" s="1"/>
  <c r="G93" i="1" s="1"/>
  <c r="G94" i="1" s="1"/>
  <c r="G95" i="1" s="1"/>
  <c r="G96" i="1" s="1"/>
  <c r="G97" i="1" s="1"/>
  <c r="G98" i="1" s="1"/>
  <c r="G99" i="1" s="1"/>
  <c r="R29" i="2"/>
  <c r="S29" i="2" s="1"/>
  <c r="U25" i="2"/>
  <c r="L30" i="2"/>
  <c r="X24" i="2"/>
  <c r="A89" i="1"/>
  <c r="B89" i="1" s="1"/>
  <c r="A58" i="1"/>
  <c r="B58" i="1" s="1"/>
  <c r="A7" i="1"/>
  <c r="B7" i="1" s="1"/>
  <c r="A29" i="1"/>
  <c r="B29" i="1" s="1"/>
  <c r="N30" i="2" l="1"/>
  <c r="O30" i="2"/>
  <c r="P30" i="2"/>
  <c r="R30" i="2"/>
  <c r="S30" i="2" s="1"/>
  <c r="A90" i="1"/>
  <c r="B90" i="1" s="1"/>
  <c r="A59" i="1"/>
  <c r="B59" i="1" s="1"/>
  <c r="A30" i="1"/>
  <c r="B30" i="1" s="1"/>
  <c r="A8" i="1"/>
  <c r="B8" i="1" s="1"/>
  <c r="M31" i="2" l="1"/>
  <c r="Q31" i="2" s="1"/>
  <c r="L31" i="2"/>
  <c r="A91" i="1"/>
  <c r="B91" i="1" s="1"/>
  <c r="A60" i="1"/>
  <c r="B60" i="1" s="1"/>
  <c r="A9" i="1"/>
  <c r="B9" i="1" s="1"/>
  <c r="A31" i="1"/>
  <c r="B31" i="1" s="1"/>
  <c r="A92" i="1"/>
  <c r="B92" i="1" s="1"/>
  <c r="P31" i="2" l="1"/>
  <c r="N31" i="2"/>
  <c r="O31" i="2"/>
  <c r="R31" i="2"/>
  <c r="S31" i="2" s="1"/>
  <c r="A61" i="1"/>
  <c r="B61" i="1" s="1"/>
  <c r="A10" i="1"/>
  <c r="B10" i="1" s="1"/>
  <c r="A32" i="1"/>
  <c r="B32" i="1" s="1"/>
  <c r="A93" i="1"/>
  <c r="B93" i="1" s="1"/>
  <c r="L32" i="2" l="1"/>
  <c r="M32" i="2"/>
  <c r="Q32" i="2" s="1"/>
  <c r="A62" i="1"/>
  <c r="B62" i="1" s="1"/>
  <c r="A11" i="1"/>
  <c r="B11" i="1" s="1"/>
  <c r="A33" i="1"/>
  <c r="B33" i="1" s="1"/>
  <c r="A94" i="1"/>
  <c r="B94" i="1" s="1"/>
  <c r="O32" i="2" l="1"/>
  <c r="R32" i="2"/>
  <c r="S32" i="2" s="1"/>
  <c r="N32" i="2"/>
  <c r="P32" i="2"/>
  <c r="A63" i="1"/>
  <c r="B63" i="1" s="1"/>
  <c r="A12" i="1"/>
  <c r="B12" i="1" s="1"/>
  <c r="A34" i="1"/>
  <c r="B34" i="1" s="1"/>
  <c r="A95" i="1"/>
  <c r="B95" i="1" s="1"/>
  <c r="L33" i="2" l="1"/>
  <c r="M33" i="2"/>
  <c r="Q33" i="2" s="1"/>
  <c r="A64" i="1"/>
  <c r="B64" i="1" s="1"/>
  <c r="A13" i="1"/>
  <c r="B13" i="1" s="1"/>
  <c r="A35" i="1"/>
  <c r="B35" i="1" s="1"/>
  <c r="A96" i="1"/>
  <c r="B96" i="1" s="1"/>
  <c r="R33" i="2" l="1"/>
  <c r="S33" i="2" s="1"/>
  <c r="P33" i="2"/>
  <c r="O33" i="2"/>
  <c r="N33" i="2"/>
  <c r="A65" i="1"/>
  <c r="B65" i="1" s="1"/>
  <c r="A14" i="1"/>
  <c r="B14" i="1" s="1"/>
  <c r="A36" i="1"/>
  <c r="B36" i="1" s="1"/>
  <c r="A97" i="1"/>
  <c r="B97" i="1" s="1"/>
  <c r="L34" i="2" l="1"/>
  <c r="M34" i="2"/>
  <c r="Q34" i="2" s="1"/>
  <c r="A66" i="1"/>
  <c r="B66" i="1" s="1"/>
  <c r="A15" i="1"/>
  <c r="B15" i="1" s="1"/>
  <c r="A37" i="1"/>
  <c r="B37" i="1" s="1"/>
  <c r="A98" i="1"/>
  <c r="B98" i="1" s="1"/>
  <c r="O34" i="2" l="1"/>
  <c r="N34" i="2"/>
  <c r="P34" i="2"/>
  <c r="R34" i="2"/>
  <c r="S34" i="2" s="1"/>
  <c r="A67" i="1"/>
  <c r="B67" i="1" s="1"/>
  <c r="A16" i="1"/>
  <c r="B16" i="1" s="1"/>
  <c r="A38" i="1"/>
  <c r="B38" i="1" s="1"/>
  <c r="A99" i="1"/>
  <c r="B99" i="1" s="1"/>
  <c r="L35" i="2" l="1"/>
  <c r="M35" i="2"/>
  <c r="Q35" i="2" s="1"/>
  <c r="A68" i="1"/>
  <c r="B68" i="1" s="1"/>
  <c r="A17" i="1"/>
  <c r="B17" i="1" s="1"/>
  <c r="A39" i="1"/>
  <c r="B39" i="1" s="1"/>
  <c r="A100" i="1"/>
  <c r="B100" i="1" s="1"/>
  <c r="O35" i="2" l="1"/>
  <c r="R35" i="2"/>
  <c r="S35" i="2" s="1"/>
  <c r="N35" i="2"/>
  <c r="P35" i="2"/>
  <c r="A69" i="1"/>
  <c r="B69" i="1" s="1"/>
  <c r="A18" i="1"/>
  <c r="B18" i="1" s="1"/>
  <c r="A40" i="1"/>
  <c r="B40" i="1" s="1"/>
  <c r="A101" i="1"/>
  <c r="B101" i="1" s="1"/>
  <c r="L36" i="2" l="1"/>
  <c r="M36" i="2"/>
  <c r="Q36" i="2" s="1"/>
  <c r="A70" i="1"/>
  <c r="B70" i="1" s="1"/>
  <c r="A19" i="1"/>
  <c r="B19" i="1" s="1"/>
  <c r="A41" i="1"/>
  <c r="B41" i="1" s="1"/>
  <c r="A102" i="1"/>
  <c r="B102" i="1" s="1"/>
  <c r="O36" i="2" l="1"/>
  <c r="N36" i="2"/>
  <c r="P36" i="2"/>
  <c r="R36" i="2"/>
  <c r="S36" i="2" s="1"/>
  <c r="A71" i="1"/>
  <c r="B71" i="1" s="1"/>
  <c r="A20" i="1"/>
  <c r="B20" i="1" s="1"/>
  <c r="A42" i="1"/>
  <c r="B42" i="1" s="1"/>
  <c r="A103" i="1"/>
  <c r="B103" i="1" s="1"/>
  <c r="L37" i="2" l="1"/>
  <c r="M37" i="2"/>
  <c r="Q37" i="2" s="1"/>
  <c r="A72" i="1"/>
  <c r="B72" i="1" s="1"/>
  <c r="A43" i="1"/>
  <c r="B43" i="1" s="1"/>
  <c r="A104" i="1"/>
  <c r="B104" i="1" s="1"/>
  <c r="O37" i="2" l="1"/>
  <c r="N37" i="2"/>
  <c r="P37" i="2"/>
  <c r="R37" i="2"/>
  <c r="S37" i="2" s="1"/>
  <c r="A73" i="1"/>
  <c r="B73" i="1" s="1"/>
  <c r="A44" i="1"/>
  <c r="B44" i="1" s="1"/>
  <c r="A105" i="1"/>
  <c r="B105" i="1" s="1"/>
  <c r="L38" i="2" l="1"/>
  <c r="M38" i="2"/>
  <c r="Q38" i="2" s="1"/>
  <c r="A74" i="1"/>
  <c r="B74" i="1" s="1"/>
  <c r="A45" i="1"/>
  <c r="B45" i="1" s="1"/>
  <c r="A106" i="1"/>
  <c r="F83" i="1" l="1"/>
  <c r="B106" i="1"/>
  <c r="O38" i="2"/>
  <c r="P38" i="2"/>
  <c r="N38" i="2"/>
  <c r="R38" i="2"/>
  <c r="S38" i="2" s="1"/>
  <c r="A75" i="1"/>
  <c r="B75" i="1" s="1"/>
  <c r="A46" i="1"/>
  <c r="B46" i="1" s="1"/>
  <c r="C48" i="1" s="1"/>
  <c r="I92" i="1"/>
  <c r="J92" i="1" s="1"/>
  <c r="L92" i="1" s="1"/>
  <c r="L39" i="2" l="1"/>
  <c r="M39" i="2"/>
  <c r="Q39" i="2" s="1"/>
  <c r="E91" i="1"/>
  <c r="E93" i="1"/>
  <c r="E97" i="1"/>
  <c r="E90" i="1"/>
  <c r="E88" i="1"/>
  <c r="E92" i="1"/>
  <c r="E94" i="1"/>
  <c r="E98" i="1"/>
  <c r="E96" i="1"/>
  <c r="E89" i="1"/>
  <c r="E87" i="1"/>
  <c r="E95" i="1"/>
  <c r="E86" i="1"/>
  <c r="I83" i="1" s="1"/>
  <c r="H53" i="1"/>
  <c r="K92" i="1"/>
  <c r="M92" i="1" s="1"/>
  <c r="H91" i="1" s="1"/>
  <c r="P39" i="2" l="1"/>
  <c r="M40" i="2" s="1"/>
  <c r="Q40" i="2" s="1"/>
  <c r="N39" i="2"/>
  <c r="R39" i="2"/>
  <c r="S39" i="2" s="1"/>
  <c r="O39" i="2"/>
  <c r="M53" i="1"/>
  <c r="N53" i="1" s="1"/>
  <c r="I53" i="1"/>
  <c r="K53" i="1" s="1"/>
  <c r="J53" i="1"/>
  <c r="L53" i="1" s="1"/>
  <c r="O92" i="1"/>
  <c r="H54" i="1" l="1"/>
  <c r="G54" i="1"/>
  <c r="L40" i="2"/>
  <c r="J91" i="1"/>
  <c r="L91" i="1" s="1"/>
  <c r="K91" i="1"/>
  <c r="M91" i="1" s="1"/>
  <c r="I91" i="1"/>
  <c r="O91" i="1" s="1"/>
  <c r="E114" i="1" s="1"/>
  <c r="E115" i="1" s="1"/>
  <c r="M54" i="1"/>
  <c r="N54" i="1" s="1"/>
  <c r="J54" i="1"/>
  <c r="L54" i="1" s="1"/>
  <c r="I54" i="1"/>
  <c r="K54" i="1" s="1"/>
  <c r="O40" i="2" l="1"/>
  <c r="P40" i="2"/>
  <c r="R40" i="2"/>
  <c r="S40" i="2" s="1"/>
  <c r="N40" i="2"/>
  <c r="G55" i="1"/>
  <c r="H55" i="1"/>
  <c r="M55" i="1" s="1"/>
  <c r="N55" i="1" s="1"/>
  <c r="L41" i="2" l="1"/>
  <c r="M41" i="2"/>
  <c r="Q41" i="2" s="1"/>
  <c r="J90" i="1"/>
  <c r="L90" i="1" s="1"/>
  <c r="K90" i="1"/>
  <c r="M90" i="1" s="1"/>
  <c r="H90" i="1"/>
  <c r="I90" i="1"/>
  <c r="J55" i="1"/>
  <c r="L55" i="1" s="1"/>
  <c r="I55" i="1"/>
  <c r="K55" i="1" s="1"/>
  <c r="P41" i="2" l="1"/>
  <c r="N41" i="2"/>
  <c r="R41" i="2"/>
  <c r="S41" i="2" s="1"/>
  <c r="O41" i="2"/>
  <c r="O90" i="1"/>
  <c r="H56" i="1"/>
  <c r="G56" i="1"/>
  <c r="L42" i="2" l="1"/>
  <c r="M42" i="2"/>
  <c r="Q42" i="2" s="1"/>
  <c r="K89" i="1"/>
  <c r="M89" i="1" s="1"/>
  <c r="J89" i="1"/>
  <c r="L89" i="1" s="1"/>
  <c r="I89" i="1"/>
  <c r="H89" i="1"/>
  <c r="I56" i="1"/>
  <c r="K56" i="1" s="1"/>
  <c r="J56" i="1"/>
  <c r="L56" i="1" s="1"/>
  <c r="M56" i="1"/>
  <c r="N56" i="1" s="1"/>
  <c r="O89" i="1" l="1"/>
  <c r="N42" i="2"/>
  <c r="R42" i="2"/>
  <c r="S42" i="2" s="1"/>
  <c r="P42" i="2"/>
  <c r="O42" i="2"/>
  <c r="G57" i="1"/>
  <c r="H57" i="1"/>
  <c r="M57" i="1" s="1"/>
  <c r="N57" i="1" s="1"/>
  <c r="L43" i="2" l="1"/>
  <c r="M43" i="2"/>
  <c r="J88" i="1"/>
  <c r="L88" i="1" s="1"/>
  <c r="K88" i="1"/>
  <c r="M88" i="1" s="1"/>
  <c r="H88" i="1"/>
  <c r="I88" i="1"/>
  <c r="J57" i="1"/>
  <c r="L57" i="1" s="1"/>
  <c r="I57" i="1"/>
  <c r="K57" i="1" s="1"/>
  <c r="G58" i="1" s="1"/>
  <c r="J87" i="1" l="1"/>
  <c r="H87" i="1"/>
  <c r="R43" i="2"/>
  <c r="S43" i="2" s="1"/>
  <c r="Q43" i="2"/>
  <c r="P43" i="2"/>
  <c r="N43" i="2"/>
  <c r="O43" i="2"/>
  <c r="O88" i="1"/>
  <c r="H58" i="1"/>
  <c r="M44" i="2" l="1"/>
  <c r="Q44" i="2" s="1"/>
  <c r="L44" i="2"/>
  <c r="K87" i="1"/>
  <c r="I87" i="1"/>
  <c r="M58" i="1"/>
  <c r="N58" i="1" s="1"/>
  <c r="J58" i="1"/>
  <c r="L58" i="1" s="1"/>
  <c r="I58" i="1"/>
  <c r="K58" i="1" s="1"/>
  <c r="N44" i="2" l="1"/>
  <c r="O44" i="2"/>
  <c r="P44" i="2"/>
  <c r="R44" i="2"/>
  <c r="S44" i="2" s="1"/>
  <c r="O87" i="1"/>
  <c r="H59" i="1"/>
  <c r="G59" i="1"/>
  <c r="L45" i="2" l="1"/>
  <c r="M45" i="2"/>
  <c r="Q45" i="2" s="1"/>
  <c r="M59" i="1"/>
  <c r="N59" i="1" s="1"/>
  <c r="D114" i="1" s="1"/>
  <c r="D115" i="1" s="1"/>
  <c r="P45" i="2" l="1"/>
  <c r="N45" i="2"/>
  <c r="O45" i="2"/>
  <c r="R45" i="2"/>
  <c r="S45" i="2" s="1"/>
  <c r="M46" i="2" l="1"/>
  <c r="Q46" i="2" s="1"/>
  <c r="L46" i="2"/>
  <c r="O46" i="2" l="1"/>
  <c r="N46" i="2"/>
  <c r="R46" i="2"/>
  <c r="S46" i="2" s="1"/>
  <c r="P46" i="2"/>
  <c r="M47" i="2" l="1"/>
  <c r="Q47" i="2" s="1"/>
  <c r="L47" i="2"/>
  <c r="N47" i="2" l="1"/>
  <c r="P47" i="2"/>
  <c r="R47" i="2"/>
  <c r="S47" i="2" s="1"/>
  <c r="O47" i="2"/>
  <c r="L48" i="2" l="1"/>
  <c r="M48" i="2"/>
  <c r="Q48" i="2" s="1"/>
  <c r="N48" i="2" l="1"/>
  <c r="O48" i="2"/>
  <c r="P48" i="2"/>
  <c r="R48" i="2"/>
  <c r="S48" i="2" s="1"/>
  <c r="L49" i="2" l="1"/>
  <c r="M49" i="2"/>
  <c r="Q49" i="2" s="1"/>
  <c r="N49" i="2" l="1"/>
  <c r="O49" i="2"/>
  <c r="P49" i="2"/>
  <c r="R49" i="2"/>
  <c r="S49" i="2" s="1"/>
  <c r="M50" i="2" l="1"/>
  <c r="Q50" i="2" s="1"/>
  <c r="L50" i="2"/>
  <c r="N50" i="2" l="1"/>
  <c r="P50" i="2"/>
  <c r="O50" i="2"/>
  <c r="R50" i="2"/>
  <c r="S50" i="2" s="1"/>
  <c r="L51" i="2" l="1"/>
  <c r="M51" i="2"/>
  <c r="Q51" i="2" s="1"/>
  <c r="N51" i="2" l="1"/>
  <c r="P51" i="2"/>
  <c r="R51" i="2"/>
  <c r="S51" i="2" s="1"/>
  <c r="O51" i="2"/>
  <c r="L52" i="2" l="1"/>
  <c r="M52" i="2"/>
  <c r="Q52" i="2" s="1"/>
  <c r="N52" i="2" l="1"/>
  <c r="O52" i="2"/>
  <c r="R52" i="2"/>
  <c r="S52" i="2" s="1"/>
  <c r="P52" i="2"/>
  <c r="M53" i="2" l="1"/>
  <c r="Q53" i="2" s="1"/>
  <c r="L53" i="2"/>
  <c r="N53" i="2" l="1"/>
  <c r="P53" i="2"/>
  <c r="O53" i="2"/>
  <c r="R53" i="2"/>
  <c r="S53" i="2" s="1"/>
  <c r="M54" i="2" l="1"/>
  <c r="Q54" i="2" s="1"/>
  <c r="L54" i="2"/>
  <c r="N54" i="2" l="1"/>
  <c r="P54" i="2"/>
  <c r="O54" i="2"/>
  <c r="R54" i="2"/>
  <c r="S54" i="2" s="1"/>
</calcChain>
</file>

<file path=xl/sharedStrings.xml><?xml version="1.0" encoding="utf-8"?>
<sst xmlns="http://schemas.openxmlformats.org/spreadsheetml/2006/main" count="106" uniqueCount="54">
  <si>
    <t>f(x)=</t>
  </si>
  <si>
    <t>Область определения :</t>
  </si>
  <si>
    <t>x</t>
  </si>
  <si>
    <t>y=f(x)</t>
  </si>
  <si>
    <t>h=</t>
  </si>
  <si>
    <t>eps=</t>
  </si>
  <si>
    <t>x'=</t>
  </si>
  <si>
    <t>x=</t>
  </si>
  <si>
    <t/>
  </si>
  <si>
    <t>Оптимальный пассивный поиск</t>
  </si>
  <si>
    <t>Метод половинного деления</t>
  </si>
  <si>
    <t>d=</t>
  </si>
  <si>
    <t>a</t>
  </si>
  <si>
    <t>b</t>
  </si>
  <si>
    <t>a0</t>
  </si>
  <si>
    <t>b0</t>
  </si>
  <si>
    <t>f(a0)</t>
  </si>
  <si>
    <t>f(b0)</t>
  </si>
  <si>
    <t>Наличие решения</t>
  </si>
  <si>
    <t>Метод основанный на использовании чисел Фибоначи</t>
  </si>
  <si>
    <t>i</t>
  </si>
  <si>
    <t>Fi</t>
  </si>
  <si>
    <t>delta=</t>
  </si>
  <si>
    <t>n=</t>
  </si>
  <si>
    <t>Погрешности</t>
  </si>
  <si>
    <t>Абс. Погр.</t>
  </si>
  <si>
    <t>Отн. Погр.</t>
  </si>
  <si>
    <t>xt=</t>
  </si>
  <si>
    <t>Функция унимодальна на промежутке [1,22;2,02]</t>
  </si>
  <si>
    <t>x∈(-∞;+∞)</t>
  </si>
  <si>
    <r>
      <t>x=1,67</t>
    </r>
    <r>
      <rPr>
        <sz val="11"/>
        <color theme="1"/>
        <rFont val="Calibri"/>
        <family val="2"/>
        <charset val="204"/>
      </rPr>
      <t>±</t>
    </r>
    <r>
      <rPr>
        <sz val="11"/>
        <color theme="1"/>
        <rFont val="Calibri"/>
        <family val="2"/>
      </rPr>
      <t>0,01</t>
    </r>
  </si>
  <si>
    <t>(x+e^(1.5x))(x+1)</t>
  </si>
  <si>
    <t>y</t>
  </si>
  <si>
    <t>n =</t>
  </si>
  <si>
    <t>h =</t>
  </si>
  <si>
    <t>x1</t>
  </si>
  <si>
    <t>x2</t>
  </si>
  <si>
    <t>e =</t>
  </si>
  <si>
    <t>Оптимальный поиск</t>
  </si>
  <si>
    <t>eps</t>
  </si>
  <si>
    <t>h</t>
  </si>
  <si>
    <t>Дельта</t>
  </si>
  <si>
    <t>N</t>
  </si>
  <si>
    <t>мин</t>
  </si>
  <si>
    <t>Деление отрезка пополам</t>
  </si>
  <si>
    <t>eps =</t>
  </si>
  <si>
    <t>d =</t>
  </si>
  <si>
    <t>(b-a)/2</t>
  </si>
  <si>
    <t>Решение</t>
  </si>
  <si>
    <t>Числа Фибоначчи</t>
  </si>
  <si>
    <t>Дельта =</t>
  </si>
  <si>
    <t>Число Ф</t>
  </si>
  <si>
    <t xml:space="preserve">[a;b] </t>
  </si>
  <si>
    <t>[-0,78;-0,57]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</si>
</sst>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quotePrefix="1"/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wrapText="1"/>
    </xf>
    <xf numFmtId="0" fontId="0" fillId="0" borderId="0" xfId="0" applyBorder="1"/>
    <xf numFmtId="0" fontId="0" fillId="0" borderId="3" xfId="0" applyBorder="1"/>
    <xf numFmtId="0" fontId="0" fillId="2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Alignment="1">
      <alignment horizontal="center"/>
    </xf>
    <xf numFmtId="0" fontId="0" fillId="3" borderId="1" xfId="0" applyFill="1" applyBorder="1"/>
    <xf numFmtId="0" fontId="0" fillId="0" borderId="1" xfId="0" quotePrefix="1" applyBorder="1"/>
    <xf numFmtId="0" fontId="0" fillId="0" borderId="1" xfId="0" applyFill="1" applyBorder="1"/>
    <xf numFmtId="0" fontId="3" fillId="0" borderId="0" xfId="0" applyFont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2" fontId="0" fillId="0" borderId="1" xfId="0" applyNumberFormat="1" applyBorder="1"/>
    <xf numFmtId="2" fontId="0" fillId="0" borderId="0" xfId="0" applyNumberFormat="1" applyBorder="1"/>
    <xf numFmtId="2" fontId="0" fillId="3" borderId="1" xfId="0" applyNumberFormat="1" applyFill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f(x)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Лист1!$A$4:$A$20</c:f>
              <c:numCache>
                <c:formatCode>General</c:formatCode>
                <c:ptCount val="17"/>
                <c:pt idx="0">
                  <c:v>1.22</c:v>
                </c:pt>
                <c:pt idx="1">
                  <c:v>1.27</c:v>
                </c:pt>
                <c:pt idx="2">
                  <c:v>1.32</c:v>
                </c:pt>
                <c:pt idx="3">
                  <c:v>1.37</c:v>
                </c:pt>
                <c:pt idx="4">
                  <c:v>1.4200000000000002</c:v>
                </c:pt>
                <c:pt idx="5">
                  <c:v>1.4700000000000002</c:v>
                </c:pt>
                <c:pt idx="6">
                  <c:v>1.5200000000000002</c:v>
                </c:pt>
                <c:pt idx="7">
                  <c:v>1.5700000000000003</c:v>
                </c:pt>
                <c:pt idx="8">
                  <c:v>1.6200000000000003</c:v>
                </c:pt>
                <c:pt idx="9">
                  <c:v>1.6700000000000004</c:v>
                </c:pt>
                <c:pt idx="10">
                  <c:v>1.7200000000000004</c:v>
                </c:pt>
                <c:pt idx="11">
                  <c:v>1.7700000000000005</c:v>
                </c:pt>
                <c:pt idx="12">
                  <c:v>1.8200000000000005</c:v>
                </c:pt>
                <c:pt idx="13">
                  <c:v>1.8700000000000006</c:v>
                </c:pt>
                <c:pt idx="14">
                  <c:v>1.9200000000000006</c:v>
                </c:pt>
                <c:pt idx="15">
                  <c:v>1.9700000000000006</c:v>
                </c:pt>
                <c:pt idx="16">
                  <c:v>2.0200000000000005</c:v>
                </c:pt>
              </c:numCache>
            </c:numRef>
          </c:cat>
          <c:val>
            <c:numRef>
              <c:f>Лист1!$B$4:$B$20</c:f>
              <c:numCache>
                <c:formatCode>General</c:formatCode>
                <c:ptCount val="17"/>
                <c:pt idx="0">
                  <c:v>5.8269120000000278E-2</c:v>
                </c:pt>
                <c:pt idx="1">
                  <c:v>-0.53900718000000003</c:v>
                </c:pt>
                <c:pt idx="2">
                  <c:v>-1.0944844800000009</c:v>
                </c:pt>
                <c:pt idx="3">
                  <c:v>-1.6003927800000011</c:v>
                </c:pt>
                <c:pt idx="4">
                  <c:v>-2.0486620800000011</c:v>
                </c:pt>
                <c:pt idx="5">
                  <c:v>-2.4309223800000015</c:v>
                </c:pt>
                <c:pt idx="6">
                  <c:v>-2.7385036800000018</c:v>
                </c:pt>
                <c:pt idx="7">
                  <c:v>-2.9624359800000013</c:v>
                </c:pt>
                <c:pt idx="8">
                  <c:v>-3.0934492800000006</c:v>
                </c:pt>
                <c:pt idx="9">
                  <c:v>-3.1219735799999997</c:v>
                </c:pt>
                <c:pt idx="10">
                  <c:v>-3.0381388799999987</c:v>
                </c:pt>
                <c:pt idx="11">
                  <c:v>-2.8317751799999975</c:v>
                </c:pt>
                <c:pt idx="12">
                  <c:v>-2.4924124799999956</c:v>
                </c:pt>
                <c:pt idx="13">
                  <c:v>-2.0092807799999943</c:v>
                </c:pt>
                <c:pt idx="14">
                  <c:v>-1.371310079999992</c:v>
                </c:pt>
                <c:pt idx="15">
                  <c:v>-0.56713037999998783</c:v>
                </c:pt>
                <c:pt idx="16">
                  <c:v>0.41492832000000962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1-4B2F-BD35-2F6A241D2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62976"/>
        <c:axId val="100869248"/>
      </c:lineChart>
      <c:catAx>
        <c:axId val="10086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869248"/>
        <c:crosses val="autoZero"/>
        <c:auto val="1"/>
        <c:lblAlgn val="ctr"/>
        <c:lblOffset val="100"/>
        <c:noMultiLvlLbl val="0"/>
      </c:catAx>
      <c:valAx>
        <c:axId val="1008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86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val>
            <c:numRef>
              <c:f>Лист2!$C$4:$C$12</c:f>
              <c:numCache>
                <c:formatCode>General</c:formatCode>
                <c:ptCount val="9"/>
                <c:pt idx="0">
                  <c:v>0.21209674624281913</c:v>
                </c:pt>
                <c:pt idx="1">
                  <c:v>8.8211033513750536E-2</c:v>
                </c:pt>
                <c:pt idx="2">
                  <c:v>-6.8835343916431938E-3</c:v>
                </c:pt>
                <c:pt idx="3">
                  <c:v>-7.1513186240306781E-2</c:v>
                </c:pt>
                <c:pt idx="4">
                  <c:v>-0.10360752344495522</c:v>
                </c:pt>
                <c:pt idx="5">
                  <c:v>-0.10061233479870881</c:v>
                </c:pt>
                <c:pt idx="6">
                  <c:v>-5.9384107708325161E-2</c:v>
                </c:pt>
                <c:pt idx="7">
                  <c:v>2.3937489114598511E-2</c:v>
                </c:pt>
                <c:pt idx="8">
                  <c:v>0.15408361784577573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8-4140-8FC7-056E014AC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04800"/>
        <c:axId val="101006336"/>
      </c:lineChart>
      <c:catAx>
        <c:axId val="10100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1006336"/>
        <c:crosses val="autoZero"/>
        <c:auto val="1"/>
        <c:lblAlgn val="ctr"/>
        <c:lblOffset val="100"/>
        <c:noMultiLvlLbl val="0"/>
      </c:catAx>
      <c:valAx>
        <c:axId val="10100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04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444312</xdr:colOff>
      <xdr:row>5</xdr:row>
      <xdr:rowOff>9805</xdr:rowOff>
    </xdr:from>
    <xdr:to>
      <xdr:col>8</xdr:col>
      <xdr:colOff>286309</xdr:colOff>
      <xdr:row>19</xdr:row>
      <xdr:rowOff>86005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1562100</xdr:colOff>
      <xdr:row>4</xdr:row>
      <xdr:rowOff>4762</xdr:rowOff>
    </xdr:from>
    <xdr:to>
      <xdr:col>10</xdr:col>
      <xdr:colOff>0</xdr:colOff>
      <xdr:row>19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topLeftCell="D74" zoomScaleNormal="100" workbookViewId="0">
      <selection activeCell="J87" sqref="J87"/>
    </sheetView>
  </sheetViews>
  <sheetFormatPr defaultRowHeight="14.4" x14ac:dyDescent="0.3"/>
  <cols>
    <col min="2" max="2" width="15.109375" customWidth="1"/>
    <col min="3" max="3" width="17.6640625" customWidth="1"/>
    <col min="4" max="4" width="12" customWidth="1"/>
    <col min="5" max="5" width="21.6640625" customWidth="1"/>
    <col min="6" max="6" width="12.5546875" customWidth="1"/>
    <col min="7" max="7" width="10.6640625" customWidth="1"/>
    <col min="8" max="8" width="9.5546875" customWidth="1"/>
    <col min="9" max="9" width="10.5546875" customWidth="1"/>
    <col min="10" max="10" width="10.88671875" customWidth="1"/>
    <col min="11" max="11" width="11" customWidth="1"/>
    <col min="12" max="12" width="11.6640625" customWidth="1"/>
    <col min="13" max="13" width="17.88671875" customWidth="1"/>
    <col min="14" max="14" width="20.6640625" customWidth="1"/>
    <col min="15" max="15" width="19" customWidth="1"/>
  </cols>
  <sheetData>
    <row r="1" spans="1:7" x14ac:dyDescent="0.3">
      <c r="A1" t="s">
        <v>0</v>
      </c>
      <c r="B1" s="1" t="s">
        <v>31</v>
      </c>
      <c r="D1" s="35" t="s">
        <v>1</v>
      </c>
      <c r="E1" s="35"/>
      <c r="F1" s="35"/>
      <c r="G1" t="s">
        <v>29</v>
      </c>
    </row>
    <row r="2" spans="1:7" x14ac:dyDescent="0.3">
      <c r="A2" t="s">
        <v>4</v>
      </c>
      <c r="B2">
        <v>0.05</v>
      </c>
    </row>
    <row r="3" spans="1:7" x14ac:dyDescent="0.3">
      <c r="A3" t="s">
        <v>2</v>
      </c>
      <c r="B3" t="s">
        <v>3</v>
      </c>
    </row>
    <row r="4" spans="1:7" x14ac:dyDescent="0.3">
      <c r="A4">
        <v>1.22</v>
      </c>
      <c r="B4">
        <f>((A4*A4)-4)*(2*(A4*A4)-3)</f>
        <v>5.8269120000000278E-2</v>
      </c>
      <c r="D4" t="s">
        <v>28</v>
      </c>
    </row>
    <row r="5" spans="1:7" x14ac:dyDescent="0.3">
      <c r="A5">
        <f>A4+$B$2</f>
        <v>1.27</v>
      </c>
      <c r="B5">
        <f t="shared" ref="B5:B19" si="0">((A5*A5)-4)*(2*(A5*A5)-3)</f>
        <v>-0.53900718000000003</v>
      </c>
    </row>
    <row r="6" spans="1:7" x14ac:dyDescent="0.3">
      <c r="A6">
        <f t="shared" ref="A6:A20" si="1">A5+$B$2</f>
        <v>1.32</v>
      </c>
      <c r="B6">
        <f t="shared" si="0"/>
        <v>-1.0944844800000009</v>
      </c>
    </row>
    <row r="7" spans="1:7" x14ac:dyDescent="0.3">
      <c r="A7">
        <f t="shared" si="1"/>
        <v>1.37</v>
      </c>
      <c r="B7">
        <f t="shared" si="0"/>
        <v>-1.6003927800000011</v>
      </c>
    </row>
    <row r="8" spans="1:7" x14ac:dyDescent="0.3">
      <c r="A8">
        <f t="shared" si="1"/>
        <v>1.4200000000000002</v>
      </c>
      <c r="B8">
        <f t="shared" si="0"/>
        <v>-2.0486620800000011</v>
      </c>
    </row>
    <row r="9" spans="1:7" x14ac:dyDescent="0.3">
      <c r="A9">
        <f t="shared" si="1"/>
        <v>1.4700000000000002</v>
      </c>
      <c r="B9">
        <f t="shared" si="0"/>
        <v>-2.4309223800000015</v>
      </c>
    </row>
    <row r="10" spans="1:7" x14ac:dyDescent="0.3">
      <c r="A10">
        <f t="shared" si="1"/>
        <v>1.5200000000000002</v>
      </c>
      <c r="B10">
        <f t="shared" si="0"/>
        <v>-2.7385036800000018</v>
      </c>
    </row>
    <row r="11" spans="1:7" x14ac:dyDescent="0.3">
      <c r="A11">
        <f t="shared" si="1"/>
        <v>1.5700000000000003</v>
      </c>
      <c r="B11">
        <f t="shared" si="0"/>
        <v>-2.9624359800000013</v>
      </c>
    </row>
    <row r="12" spans="1:7" x14ac:dyDescent="0.3">
      <c r="A12">
        <f t="shared" si="1"/>
        <v>1.6200000000000003</v>
      </c>
      <c r="B12">
        <f t="shared" si="0"/>
        <v>-3.0934492800000006</v>
      </c>
    </row>
    <row r="13" spans="1:7" x14ac:dyDescent="0.3">
      <c r="A13" s="8">
        <f t="shared" si="1"/>
        <v>1.6700000000000004</v>
      </c>
      <c r="B13" s="8">
        <f t="shared" si="0"/>
        <v>-3.1219735799999997</v>
      </c>
    </row>
    <row r="14" spans="1:7" x14ac:dyDescent="0.3">
      <c r="A14">
        <f t="shared" si="1"/>
        <v>1.7200000000000004</v>
      </c>
      <c r="B14">
        <f t="shared" si="0"/>
        <v>-3.0381388799999987</v>
      </c>
    </row>
    <row r="15" spans="1:7" x14ac:dyDescent="0.3">
      <c r="A15">
        <f>A14+$B$2</f>
        <v>1.7700000000000005</v>
      </c>
      <c r="B15">
        <f t="shared" si="0"/>
        <v>-2.8317751799999975</v>
      </c>
    </row>
    <row r="16" spans="1:7" x14ac:dyDescent="0.3">
      <c r="A16">
        <f t="shared" si="1"/>
        <v>1.8200000000000005</v>
      </c>
      <c r="B16">
        <f t="shared" si="0"/>
        <v>-2.4924124799999956</v>
      </c>
    </row>
    <row r="17" spans="1:6" x14ac:dyDescent="0.3">
      <c r="A17">
        <f t="shared" si="1"/>
        <v>1.8700000000000006</v>
      </c>
      <c r="B17">
        <f t="shared" si="0"/>
        <v>-2.0092807799999943</v>
      </c>
    </row>
    <row r="18" spans="1:6" x14ac:dyDescent="0.3">
      <c r="A18">
        <f t="shared" si="1"/>
        <v>1.9200000000000006</v>
      </c>
      <c r="B18">
        <f t="shared" si="0"/>
        <v>-1.371310079999992</v>
      </c>
    </row>
    <row r="19" spans="1:6" x14ac:dyDescent="0.3">
      <c r="A19">
        <f t="shared" si="1"/>
        <v>1.9700000000000006</v>
      </c>
      <c r="B19">
        <f t="shared" si="0"/>
        <v>-0.56713037999998783</v>
      </c>
    </row>
    <row r="20" spans="1:6" x14ac:dyDescent="0.3">
      <c r="A20">
        <f t="shared" si="1"/>
        <v>2.0200000000000005</v>
      </c>
      <c r="B20">
        <f>((A20*A20)-4)*(2*(A20*A20)-3)</f>
        <v>0.41492832000000962</v>
      </c>
    </row>
    <row r="22" spans="1:6" ht="46.5" customHeight="1" x14ac:dyDescent="0.3">
      <c r="A22" s="39" t="s">
        <v>9</v>
      </c>
      <c r="B22" s="39"/>
      <c r="C22" s="2"/>
      <c r="D22" s="2"/>
    </row>
    <row r="23" spans="1:6" x14ac:dyDescent="0.3">
      <c r="A23" s="3" t="s">
        <v>5</v>
      </c>
      <c r="B23" s="3">
        <v>0.01</v>
      </c>
    </row>
    <row r="24" spans="1:6" x14ac:dyDescent="0.3">
      <c r="A24" s="3" t="s">
        <v>4</v>
      </c>
      <c r="B24" s="3">
        <v>0.01</v>
      </c>
    </row>
    <row r="25" spans="1:6" x14ac:dyDescent="0.3">
      <c r="A25" s="3" t="s">
        <v>2</v>
      </c>
      <c r="B25" s="3" t="s">
        <v>3</v>
      </c>
      <c r="F25" s="1" t="s">
        <v>8</v>
      </c>
    </row>
    <row r="26" spans="1:6" x14ac:dyDescent="0.3">
      <c r="A26" s="3">
        <v>1.67</v>
      </c>
      <c r="B26" s="3">
        <f>((A26*A26)-4)*(2*(A26*A26)-3)</f>
        <v>-3.1219735800000001</v>
      </c>
    </row>
    <row r="27" spans="1:6" x14ac:dyDescent="0.3">
      <c r="A27" s="3">
        <f>A26+$B$24</f>
        <v>1.68</v>
      </c>
      <c r="B27" s="3">
        <f t="shared" ref="B27:B46" si="2">((A27*A27)-4)*(2*(A27*A27)-3)</f>
        <v>-3.1145164800000003</v>
      </c>
    </row>
    <row r="28" spans="1:6" x14ac:dyDescent="0.3">
      <c r="A28" s="3">
        <f t="shared" ref="A28:A45" si="3">A27+$B$24</f>
        <v>1.69</v>
      </c>
      <c r="B28" s="3">
        <f t="shared" si="2"/>
        <v>-3.1024855800000002</v>
      </c>
    </row>
    <row r="29" spans="1:6" x14ac:dyDescent="0.3">
      <c r="A29" s="3">
        <f t="shared" si="3"/>
        <v>1.7</v>
      </c>
      <c r="B29" s="3">
        <f t="shared" si="2"/>
        <v>-3.0858000000000003</v>
      </c>
    </row>
    <row r="30" spans="1:6" x14ac:dyDescent="0.3">
      <c r="A30" s="3">
        <f>A29+$B$24</f>
        <v>1.71</v>
      </c>
      <c r="B30" s="3">
        <f t="shared" si="2"/>
        <v>-3.0643783800000004</v>
      </c>
    </row>
    <row r="31" spans="1:6" x14ac:dyDescent="0.3">
      <c r="A31" s="3">
        <f t="shared" si="3"/>
        <v>1.72</v>
      </c>
      <c r="B31" s="3">
        <f t="shared" si="2"/>
        <v>-3.0381388800000004</v>
      </c>
    </row>
    <row r="32" spans="1:6" x14ac:dyDescent="0.3">
      <c r="A32" s="3">
        <f t="shared" si="3"/>
        <v>1.73</v>
      </c>
      <c r="B32" s="3">
        <f t="shared" si="2"/>
        <v>-3.0069991799999998</v>
      </c>
    </row>
    <row r="33" spans="1:3" x14ac:dyDescent="0.3">
      <c r="A33" s="3">
        <f t="shared" si="3"/>
        <v>1.74</v>
      </c>
      <c r="B33" s="3">
        <f t="shared" si="2"/>
        <v>-2.9708764799999998</v>
      </c>
    </row>
    <row r="34" spans="1:3" x14ac:dyDescent="0.3">
      <c r="A34" s="3">
        <f t="shared" si="3"/>
        <v>1.75</v>
      </c>
      <c r="B34" s="3">
        <f t="shared" si="2"/>
        <v>-2.9296875</v>
      </c>
    </row>
    <row r="35" spans="1:3" x14ac:dyDescent="0.3">
      <c r="A35" s="3">
        <f t="shared" si="3"/>
        <v>1.76</v>
      </c>
      <c r="B35" s="3">
        <f t="shared" si="2"/>
        <v>-2.88334848</v>
      </c>
    </row>
    <row r="36" spans="1:3" x14ac:dyDescent="0.3">
      <c r="A36" s="3">
        <f t="shared" si="3"/>
        <v>1.77</v>
      </c>
      <c r="B36" s="3">
        <f t="shared" si="2"/>
        <v>-2.8317751799999997</v>
      </c>
    </row>
    <row r="37" spans="1:3" x14ac:dyDescent="0.3">
      <c r="A37" s="3">
        <f t="shared" si="3"/>
        <v>1.78</v>
      </c>
      <c r="B37" s="3">
        <f t="shared" si="2"/>
        <v>-2.7748828799999998</v>
      </c>
    </row>
    <row r="38" spans="1:3" x14ac:dyDescent="0.3">
      <c r="A38" s="3">
        <f t="shared" si="3"/>
        <v>1.79</v>
      </c>
      <c r="B38" s="3">
        <f t="shared" si="2"/>
        <v>-2.7125863800000003</v>
      </c>
    </row>
    <row r="39" spans="1:3" x14ac:dyDescent="0.3">
      <c r="A39" s="3">
        <f t="shared" si="3"/>
        <v>1.8</v>
      </c>
      <c r="B39" s="3">
        <f t="shared" si="2"/>
        <v>-2.6447999999999996</v>
      </c>
    </row>
    <row r="40" spans="1:3" x14ac:dyDescent="0.3">
      <c r="A40" s="3">
        <f t="shared" si="3"/>
        <v>1.81</v>
      </c>
      <c r="B40" s="3">
        <f t="shared" si="2"/>
        <v>-2.57143758</v>
      </c>
    </row>
    <row r="41" spans="1:3" x14ac:dyDescent="0.3">
      <c r="A41" s="3">
        <f t="shared" si="3"/>
        <v>1.82</v>
      </c>
      <c r="B41" s="3">
        <f t="shared" si="2"/>
        <v>-2.4924124799999996</v>
      </c>
    </row>
    <row r="42" spans="1:3" x14ac:dyDescent="0.3">
      <c r="A42" s="3">
        <f t="shared" si="3"/>
        <v>1.83</v>
      </c>
      <c r="B42" s="3">
        <f t="shared" si="2"/>
        <v>-2.4076375799999989</v>
      </c>
    </row>
    <row r="43" spans="1:3" x14ac:dyDescent="0.3">
      <c r="A43" s="3">
        <f>A42+$B$24</f>
        <v>1.84</v>
      </c>
      <c r="B43" s="3">
        <f t="shared" si="2"/>
        <v>-2.3170252799999997</v>
      </c>
    </row>
    <row r="44" spans="1:3" x14ac:dyDescent="0.3">
      <c r="A44" s="3">
        <f t="shared" si="3"/>
        <v>1.85</v>
      </c>
      <c r="B44" s="3">
        <f t="shared" si="2"/>
        <v>-2.2204874999999991</v>
      </c>
    </row>
    <row r="45" spans="1:3" x14ac:dyDescent="0.3">
      <c r="A45" s="3">
        <f t="shared" si="3"/>
        <v>1.86</v>
      </c>
      <c r="B45" s="3">
        <f t="shared" si="2"/>
        <v>-2.1179356799999987</v>
      </c>
    </row>
    <row r="46" spans="1:3" x14ac:dyDescent="0.3">
      <c r="A46" s="3">
        <f>A45+$B$24</f>
        <v>1.87</v>
      </c>
      <c r="B46" s="3">
        <f t="shared" si="2"/>
        <v>-2.0092807799999983</v>
      </c>
    </row>
    <row r="47" spans="1:3" x14ac:dyDescent="0.3">
      <c r="A47" s="3"/>
      <c r="B47" s="3"/>
    </row>
    <row r="48" spans="1:3" x14ac:dyDescent="0.3">
      <c r="A48" s="3" t="s">
        <v>6</v>
      </c>
      <c r="B48" s="3">
        <v>1.67</v>
      </c>
      <c r="C48">
        <f>MIN(B26:B46)</f>
        <v>-3.1219735800000001</v>
      </c>
    </row>
    <row r="49" spans="1:14" x14ac:dyDescent="0.3">
      <c r="A49" s="3"/>
      <c r="B49" s="3" t="s">
        <v>30</v>
      </c>
    </row>
    <row r="50" spans="1:14" ht="27" customHeight="1" thickBot="1" x14ac:dyDescent="0.35"/>
    <row r="51" spans="1:14" ht="33" customHeight="1" thickBot="1" x14ac:dyDescent="0.35">
      <c r="A51" s="40" t="s">
        <v>10</v>
      </c>
      <c r="B51" s="40"/>
      <c r="C51" s="2"/>
      <c r="D51" s="2"/>
      <c r="E51" s="2"/>
    </row>
    <row r="52" spans="1:14" ht="15" thickBot="1" x14ac:dyDescent="0.35">
      <c r="A52" s="4" t="s">
        <v>5</v>
      </c>
      <c r="B52" s="4">
        <v>0.01</v>
      </c>
      <c r="C52" t="s">
        <v>11</v>
      </c>
      <c r="D52">
        <f>B52/2</f>
        <v>5.0000000000000001E-3</v>
      </c>
      <c r="F52" s="4" t="s">
        <v>20</v>
      </c>
      <c r="G52" s="4" t="s">
        <v>12</v>
      </c>
      <c r="H52" s="4" t="s">
        <v>13</v>
      </c>
      <c r="I52" s="4" t="s">
        <v>14</v>
      </c>
      <c r="J52" s="4" t="s">
        <v>15</v>
      </c>
      <c r="K52" s="4" t="s">
        <v>16</v>
      </c>
      <c r="L52" s="4" t="s">
        <v>17</v>
      </c>
      <c r="M52" s="4" t="s">
        <v>18</v>
      </c>
      <c r="N52" s="4"/>
    </row>
    <row r="53" spans="1:14" ht="15" thickBot="1" x14ac:dyDescent="0.35">
      <c r="A53" s="4" t="s">
        <v>4</v>
      </c>
      <c r="B53" s="4">
        <v>0.01</v>
      </c>
      <c r="F53" s="4">
        <v>1</v>
      </c>
      <c r="G53" s="4">
        <f>A55</f>
        <v>1.67</v>
      </c>
      <c r="H53" s="4">
        <f>A75</f>
        <v>1.87</v>
      </c>
      <c r="I53" s="4">
        <f>(G53+H53)/2-$D$52/2</f>
        <v>1.7675000000000001</v>
      </c>
      <c r="J53" s="4">
        <f>(G53+H53)/2+$D$52/2</f>
        <v>1.7725</v>
      </c>
      <c r="K53" s="4">
        <f>((I53*I53)-4)*(2*(I53*I53)-3)</f>
        <v>-2.8451638436718749</v>
      </c>
      <c r="L53" s="4">
        <f>((J53*J53)-4)*(2*(J53*J53)-3)</f>
        <v>-2.8180540811718755</v>
      </c>
      <c r="M53" s="4" t="b">
        <f>ABS(H53-G53)&lt;=$B$52</f>
        <v>0</v>
      </c>
      <c r="N53" s="4" t="str">
        <f>IF(M53=TRUE,(G53+H53)/2,"Решение не получено")</f>
        <v>Решение не получено</v>
      </c>
    </row>
    <row r="54" spans="1:14" ht="15" thickBot="1" x14ac:dyDescent="0.35">
      <c r="A54" s="4" t="s">
        <v>2</v>
      </c>
      <c r="B54" s="4" t="s">
        <v>3</v>
      </c>
      <c r="F54" s="4">
        <v>2</v>
      </c>
      <c r="G54" s="4">
        <f>IF(K53&gt;L53,I53,G53)</f>
        <v>1.67</v>
      </c>
      <c r="H54" s="4">
        <f>IF(K53&lt;=L53,J53,H53)</f>
        <v>1.7725</v>
      </c>
      <c r="I54" s="4">
        <f t="shared" ref="I54:I58" si="4">(G54+H54)/2-$D$52/2</f>
        <v>1.71875</v>
      </c>
      <c r="J54" s="4">
        <f t="shared" ref="J54:J58" si="5">(G54+H54)/2+$D$52/2</f>
        <v>1.7237499999999999</v>
      </c>
      <c r="K54" s="4">
        <f t="shared" ref="K54:K58" si="6">((I54*I54)-4)*(2*(I54*I54)-3)</f>
        <v>-3.0416851043701172</v>
      </c>
      <c r="L54" s="4">
        <f t="shared" ref="L54:L58" si="7">((J54*J54)-4)*(2*(J54*J54)-3)</f>
        <v>-3.0270401714794923</v>
      </c>
      <c r="M54" s="4" t="b">
        <f t="shared" ref="M54:M58" si="8">ABS(H54-G54)&lt;=$B$52</f>
        <v>0</v>
      </c>
      <c r="N54" s="4" t="str">
        <f t="shared" ref="N54:N59" si="9">IF(M54=TRUE,(G54+H54)/2,"Решение не получено")</f>
        <v>Решение не получено</v>
      </c>
    </row>
    <row r="55" spans="1:14" ht="15" thickBot="1" x14ac:dyDescent="0.35">
      <c r="A55" s="4">
        <v>1.67</v>
      </c>
      <c r="B55" s="4">
        <f>((A55*A55)-4)*(2*(A55*A55)-3)</f>
        <v>-3.1219735800000001</v>
      </c>
      <c r="F55" s="4">
        <v>3</v>
      </c>
      <c r="G55" s="4">
        <f>IF(K54&gt;L54,I54,G54)</f>
        <v>1.67</v>
      </c>
      <c r="H55" s="4">
        <f t="shared" ref="H55:H59" si="10">IF(K54&lt;=L54,J54,H54)</f>
        <v>1.7237499999999999</v>
      </c>
      <c r="I55" s="4">
        <f t="shared" si="4"/>
        <v>1.694375</v>
      </c>
      <c r="J55" s="4">
        <f t="shared" si="5"/>
        <v>1.6993749999999999</v>
      </c>
      <c r="K55" s="4">
        <f t="shared" si="6"/>
        <v>-3.0957631685055542</v>
      </c>
      <c r="L55" s="4">
        <f t="shared" si="7"/>
        <v>-3.0869807533200073</v>
      </c>
      <c r="M55" s="4" t="b">
        <f t="shared" si="8"/>
        <v>0</v>
      </c>
      <c r="N55" s="4" t="str">
        <f>IF(M55=TRUE,(G55+H55)/2,"Решение не получено")</f>
        <v>Решение не получено</v>
      </c>
    </row>
    <row r="56" spans="1:14" ht="15" thickBot="1" x14ac:dyDescent="0.35">
      <c r="A56" s="4">
        <f>A55+$B$53</f>
        <v>1.68</v>
      </c>
      <c r="B56" s="4">
        <f t="shared" ref="B56:B75" si="11">((A56*A56)-4)*(2*(A56*A56)-3)</f>
        <v>-3.1145164800000003</v>
      </c>
      <c r="F56" s="4">
        <v>4</v>
      </c>
      <c r="G56" s="4">
        <f t="shared" ref="G56:G59" si="12">IF(K55&gt;L55,I55,G55)</f>
        <v>1.67</v>
      </c>
      <c r="H56" s="4">
        <f t="shared" si="10"/>
        <v>1.6993749999999999</v>
      </c>
      <c r="I56" s="4">
        <f t="shared" si="4"/>
        <v>1.6821874999999999</v>
      </c>
      <c r="J56" s="4">
        <f t="shared" si="5"/>
        <v>1.6871874999999998</v>
      </c>
      <c r="K56" s="4">
        <f t="shared" si="6"/>
        <v>-3.1122783484893608</v>
      </c>
      <c r="L56" s="4">
        <f t="shared" si="7"/>
        <v>-3.1063362385101132</v>
      </c>
      <c r="M56" s="4" t="b">
        <f t="shared" si="8"/>
        <v>0</v>
      </c>
      <c r="N56" s="4" t="str">
        <f t="shared" si="9"/>
        <v>Решение не получено</v>
      </c>
    </row>
    <row r="57" spans="1:14" ht="15" thickBot="1" x14ac:dyDescent="0.35">
      <c r="A57" s="4">
        <f t="shared" ref="A57:A75" si="13">A56+$B$53</f>
        <v>1.69</v>
      </c>
      <c r="B57" s="4">
        <f t="shared" si="11"/>
        <v>-3.1024855800000002</v>
      </c>
      <c r="F57" s="4">
        <v>5</v>
      </c>
      <c r="G57" s="4">
        <f t="shared" si="12"/>
        <v>1.67</v>
      </c>
      <c r="H57" s="4">
        <f t="shared" si="10"/>
        <v>1.6871874999999998</v>
      </c>
      <c r="I57" s="4">
        <f t="shared" si="4"/>
        <v>1.6760937499999999</v>
      </c>
      <c r="J57" s="4">
        <f t="shared" si="5"/>
        <v>1.6810937499999998</v>
      </c>
      <c r="K57" s="4">
        <f t="shared" si="6"/>
        <v>-3.1179693304254519</v>
      </c>
      <c r="L57" s="4">
        <f t="shared" si="7"/>
        <v>-3.1134248247163763</v>
      </c>
      <c r="M57" s="4" t="b">
        <f t="shared" si="8"/>
        <v>0</v>
      </c>
      <c r="N57" s="4" t="str">
        <f t="shared" si="9"/>
        <v>Решение не получено</v>
      </c>
    </row>
    <row r="58" spans="1:14" ht="15" thickBot="1" x14ac:dyDescent="0.35">
      <c r="A58" s="4">
        <f t="shared" si="13"/>
        <v>1.7</v>
      </c>
      <c r="B58" s="4">
        <f t="shared" si="11"/>
        <v>-3.0858000000000003</v>
      </c>
      <c r="F58" s="4">
        <v>6</v>
      </c>
      <c r="G58" s="4">
        <f>IF(K57&gt;L57,I57,G57)</f>
        <v>1.67</v>
      </c>
      <c r="H58" s="4">
        <f t="shared" si="10"/>
        <v>1.6810937499999998</v>
      </c>
      <c r="I58" s="4">
        <f t="shared" si="4"/>
        <v>1.6730468749999998</v>
      </c>
      <c r="J58" s="4">
        <f t="shared" si="5"/>
        <v>1.6780468749999997</v>
      </c>
      <c r="K58" s="4">
        <f t="shared" si="6"/>
        <v>-3.1201811594552828</v>
      </c>
      <c r="L58" s="4">
        <f t="shared" si="7"/>
        <v>-3.1163298425578714</v>
      </c>
      <c r="M58" s="4" t="b">
        <f t="shared" si="8"/>
        <v>0</v>
      </c>
      <c r="N58" s="4" t="str">
        <f t="shared" si="9"/>
        <v>Решение не получено</v>
      </c>
    </row>
    <row r="59" spans="1:14" ht="15" thickBot="1" x14ac:dyDescent="0.35">
      <c r="A59" s="4">
        <f t="shared" si="13"/>
        <v>1.71</v>
      </c>
      <c r="B59" s="4">
        <f t="shared" si="11"/>
        <v>-3.0643783800000004</v>
      </c>
      <c r="F59" s="4">
        <v>7</v>
      </c>
      <c r="G59" s="4">
        <f t="shared" si="12"/>
        <v>1.67</v>
      </c>
      <c r="H59" s="4">
        <f t="shared" si="10"/>
        <v>1.6780468749999997</v>
      </c>
      <c r="I59" s="4"/>
      <c r="J59" s="4"/>
      <c r="K59" s="4"/>
      <c r="L59" s="4"/>
      <c r="M59" s="4" t="b">
        <f>ABS(H59-G59)&lt;=$B$52</f>
        <v>1</v>
      </c>
      <c r="N59" s="4">
        <f t="shared" si="9"/>
        <v>1.6740234374999998</v>
      </c>
    </row>
    <row r="60" spans="1:14" ht="15" thickBot="1" x14ac:dyDescent="0.35">
      <c r="A60" s="4">
        <f t="shared" si="13"/>
        <v>1.72</v>
      </c>
      <c r="B60" s="4">
        <f t="shared" si="11"/>
        <v>-3.0381388800000004</v>
      </c>
    </row>
    <row r="61" spans="1:14" ht="15" thickBot="1" x14ac:dyDescent="0.35">
      <c r="A61" s="4">
        <f t="shared" si="13"/>
        <v>1.73</v>
      </c>
      <c r="B61" s="4">
        <f t="shared" si="11"/>
        <v>-3.0069991799999998</v>
      </c>
    </row>
    <row r="62" spans="1:14" ht="15" thickBot="1" x14ac:dyDescent="0.35">
      <c r="A62" s="4">
        <f t="shared" si="13"/>
        <v>1.74</v>
      </c>
      <c r="B62" s="4">
        <f t="shared" si="11"/>
        <v>-2.9708764799999998</v>
      </c>
    </row>
    <row r="63" spans="1:14" ht="15" thickBot="1" x14ac:dyDescent="0.35">
      <c r="A63" s="4">
        <f t="shared" si="13"/>
        <v>1.75</v>
      </c>
      <c r="B63" s="4">
        <f t="shared" si="11"/>
        <v>-2.9296875</v>
      </c>
    </row>
    <row r="64" spans="1:14" ht="15" thickBot="1" x14ac:dyDescent="0.35">
      <c r="A64" s="4">
        <f t="shared" si="13"/>
        <v>1.76</v>
      </c>
      <c r="B64" s="4">
        <f t="shared" si="11"/>
        <v>-2.88334848</v>
      </c>
    </row>
    <row r="65" spans="1:2" ht="15" thickBot="1" x14ac:dyDescent="0.35">
      <c r="A65" s="4">
        <f t="shared" si="13"/>
        <v>1.77</v>
      </c>
      <c r="B65" s="4">
        <f t="shared" si="11"/>
        <v>-2.8317751799999997</v>
      </c>
    </row>
    <row r="66" spans="1:2" ht="15" thickBot="1" x14ac:dyDescent="0.35">
      <c r="A66" s="4">
        <f t="shared" si="13"/>
        <v>1.78</v>
      </c>
      <c r="B66" s="4">
        <f t="shared" si="11"/>
        <v>-2.7748828799999998</v>
      </c>
    </row>
    <row r="67" spans="1:2" ht="15" thickBot="1" x14ac:dyDescent="0.35">
      <c r="A67" s="4">
        <f t="shared" si="13"/>
        <v>1.79</v>
      </c>
      <c r="B67" s="4">
        <f t="shared" si="11"/>
        <v>-2.7125863800000003</v>
      </c>
    </row>
    <row r="68" spans="1:2" ht="15" thickBot="1" x14ac:dyDescent="0.35">
      <c r="A68" s="4">
        <f t="shared" si="13"/>
        <v>1.8</v>
      </c>
      <c r="B68" s="4">
        <f>((A68*A68)-4)*(2*(A68*A68)-3)</f>
        <v>-2.6447999999999996</v>
      </c>
    </row>
    <row r="69" spans="1:2" ht="15" thickBot="1" x14ac:dyDescent="0.35">
      <c r="A69" s="4">
        <f t="shared" si="13"/>
        <v>1.81</v>
      </c>
      <c r="B69" s="4">
        <f t="shared" si="11"/>
        <v>-2.57143758</v>
      </c>
    </row>
    <row r="70" spans="1:2" ht="15" thickBot="1" x14ac:dyDescent="0.35">
      <c r="A70" s="4">
        <f t="shared" si="13"/>
        <v>1.82</v>
      </c>
      <c r="B70" s="4">
        <f t="shared" si="11"/>
        <v>-2.4924124799999996</v>
      </c>
    </row>
    <row r="71" spans="1:2" ht="15" thickBot="1" x14ac:dyDescent="0.35">
      <c r="A71" s="4">
        <f t="shared" si="13"/>
        <v>1.83</v>
      </c>
      <c r="B71" s="4">
        <f t="shared" si="11"/>
        <v>-2.4076375799999989</v>
      </c>
    </row>
    <row r="72" spans="1:2" ht="15" thickBot="1" x14ac:dyDescent="0.35">
      <c r="A72" s="4">
        <f t="shared" si="13"/>
        <v>1.84</v>
      </c>
      <c r="B72" s="4">
        <f t="shared" si="11"/>
        <v>-2.3170252799999997</v>
      </c>
    </row>
    <row r="73" spans="1:2" ht="15" thickBot="1" x14ac:dyDescent="0.35">
      <c r="A73" s="4">
        <f t="shared" si="13"/>
        <v>1.85</v>
      </c>
      <c r="B73" s="4">
        <f t="shared" si="11"/>
        <v>-2.2204874999999991</v>
      </c>
    </row>
    <row r="74" spans="1:2" ht="15" thickBot="1" x14ac:dyDescent="0.35">
      <c r="A74" s="4">
        <f t="shared" si="13"/>
        <v>1.86</v>
      </c>
      <c r="B74" s="4">
        <f t="shared" si="11"/>
        <v>-2.1179356799999987</v>
      </c>
    </row>
    <row r="75" spans="1:2" ht="15" thickBot="1" x14ac:dyDescent="0.35">
      <c r="A75" s="4">
        <f t="shared" si="13"/>
        <v>1.87</v>
      </c>
      <c r="B75" s="4">
        <f t="shared" si="11"/>
        <v>-2.0092807799999983</v>
      </c>
    </row>
    <row r="80" spans="1:2" ht="15" thickBot="1" x14ac:dyDescent="0.35"/>
    <row r="81" spans="1:15" ht="15" thickBot="1" x14ac:dyDescent="0.35">
      <c r="A81" s="36" t="s">
        <v>19</v>
      </c>
      <c r="B81" s="37"/>
      <c r="C81" s="37"/>
      <c r="D81" s="37"/>
      <c r="E81" s="37"/>
      <c r="F81" s="38"/>
    </row>
    <row r="82" spans="1:15" ht="15" thickBot="1" x14ac:dyDescent="0.35"/>
    <row r="83" spans="1:15" x14ac:dyDescent="0.3">
      <c r="A83" s="9" t="s">
        <v>5</v>
      </c>
      <c r="B83" s="10">
        <v>0.01</v>
      </c>
      <c r="C83" t="s">
        <v>11</v>
      </c>
      <c r="D83">
        <f>B83/2</f>
        <v>5.0000000000000001E-3</v>
      </c>
      <c r="E83" t="s">
        <v>22</v>
      </c>
      <c r="F83">
        <f>A106-A86</f>
        <v>0.20000000000000018</v>
      </c>
      <c r="H83" t="s">
        <v>23</v>
      </c>
      <c r="I83">
        <f>MIN(E86:E102)</f>
        <v>0</v>
      </c>
    </row>
    <row r="84" spans="1:15" ht="15" thickBot="1" x14ac:dyDescent="0.35">
      <c r="A84" s="11" t="s">
        <v>4</v>
      </c>
      <c r="B84" s="12">
        <v>0.01</v>
      </c>
    </row>
    <row r="85" spans="1:15" ht="15" thickBot="1" x14ac:dyDescent="0.35">
      <c r="A85" s="11" t="s">
        <v>2</v>
      </c>
      <c r="B85" s="12" t="s">
        <v>3</v>
      </c>
      <c r="E85" s="4"/>
      <c r="F85" s="4" t="s">
        <v>20</v>
      </c>
      <c r="G85" s="4" t="s">
        <v>21</v>
      </c>
      <c r="H85" s="4" t="s">
        <v>12</v>
      </c>
      <c r="I85" s="4" t="s">
        <v>13</v>
      </c>
      <c r="J85" s="4" t="s">
        <v>14</v>
      </c>
      <c r="K85" s="4" t="s">
        <v>15</v>
      </c>
      <c r="L85" s="4" t="s">
        <v>16</v>
      </c>
      <c r="M85" s="4" t="s">
        <v>17</v>
      </c>
      <c r="N85" s="4" t="s">
        <v>7</v>
      </c>
      <c r="O85" s="4"/>
    </row>
    <row r="86" spans="1:15" ht="15" thickBot="1" x14ac:dyDescent="0.35">
      <c r="A86" s="11">
        <v>1.67</v>
      </c>
      <c r="B86" s="12">
        <f>((A86*A86)-4)*(2*(A86*A86)-3)</f>
        <v>-3.1219735800000001</v>
      </c>
      <c r="E86" s="4" t="b">
        <f>IF($F$83/G87&lt;=$B$83,TRUE,FALSE)</f>
        <v>0</v>
      </c>
      <c r="F86" s="4">
        <v>0</v>
      </c>
      <c r="G86" s="4">
        <f>1</f>
        <v>1</v>
      </c>
      <c r="H86" s="4"/>
      <c r="I86" s="4"/>
      <c r="J86" s="4"/>
      <c r="K86" s="4"/>
      <c r="L86" s="4"/>
      <c r="M86" s="4"/>
      <c r="N86" s="4"/>
      <c r="O86" s="4"/>
    </row>
    <row r="87" spans="1:15" ht="15" thickBot="1" x14ac:dyDescent="0.35">
      <c r="A87" s="11">
        <f>A86+$B$24</f>
        <v>1.68</v>
      </c>
      <c r="B87" s="12">
        <f t="shared" ref="B87:B106" si="14">((A87*A87)-4)*(2*(A87*A87)-3)</f>
        <v>-3.1145164800000003</v>
      </c>
      <c r="E87" s="4" t="b">
        <f t="shared" ref="E87:E98" si="15">IF($F$83/G88&lt;=$B$83,TRUE,FALSE)</f>
        <v>0</v>
      </c>
      <c r="F87" s="4">
        <f>1</f>
        <v>1</v>
      </c>
      <c r="G87" s="4">
        <f>1</f>
        <v>1</v>
      </c>
      <c r="H87" s="4">
        <f>IF(L88&lt;=M88,H88,J88)</f>
        <v>1.7620634920634921</v>
      </c>
      <c r="I87" s="4">
        <f t="shared" ref="I87:I90" si="16">IF(L88&lt;=M88,K88,I88)</f>
        <v>1.7781807081807082</v>
      </c>
      <c r="J87" s="4">
        <f>IF(L88&lt;=M88,H88+(I88-H88)*G86/G88,K88)</f>
        <v>1.7442857142857142</v>
      </c>
      <c r="K87" s="4">
        <f t="shared" ref="K87:K90" si="17">IF(L88&lt;=M88,J88,H88+(I88-H88)*G86/G87)</f>
        <v>1.7781807081807082</v>
      </c>
      <c r="L87" s="4"/>
      <c r="M87" s="4"/>
      <c r="N87" s="4"/>
      <c r="O87" s="4">
        <f t="shared" ref="O87:O90" si="18">(H87+I87)/2</f>
        <v>1.7701221001221001</v>
      </c>
    </row>
    <row r="88" spans="1:15" ht="15" thickBot="1" x14ac:dyDescent="0.35">
      <c r="A88" s="11">
        <f t="shared" ref="A88:A102" si="19">A87+$B$24</f>
        <v>1.69</v>
      </c>
      <c r="B88" s="12">
        <f t="shared" si="14"/>
        <v>-3.1024855800000002</v>
      </c>
      <c r="E88" s="4" t="b">
        <f t="shared" si="15"/>
        <v>0</v>
      </c>
      <c r="F88" s="4">
        <v>2</v>
      </c>
      <c r="G88" s="4">
        <f>G87+G86</f>
        <v>2</v>
      </c>
      <c r="H88" s="4">
        <f t="shared" ref="H88:H90" si="20">IF(L89&lt;=M89,H89,J89)</f>
        <v>1.7461904761904763</v>
      </c>
      <c r="I88" s="4">
        <f t="shared" si="16"/>
        <v>1.7781807081807082</v>
      </c>
      <c r="J88" s="4">
        <f t="shared" ref="J88" si="21">IF(L89&lt;=M89,H89+(I89-H89)*G87/G89,K89)</f>
        <v>1.7620634920634921</v>
      </c>
      <c r="K88" s="4">
        <f t="shared" si="17"/>
        <v>1.7442857142857142</v>
      </c>
      <c r="L88" s="4">
        <f>((J88*J88)-4)*(2*(J88*J88)-3)</f>
        <v>-2.8731377599304651</v>
      </c>
      <c r="M88" s="4">
        <f>((K88*K88)-4)*(2*(K88*K88)-3)</f>
        <v>-2.9538492937859226</v>
      </c>
      <c r="N88" s="4"/>
      <c r="O88" s="4">
        <f t="shared" si="18"/>
        <v>1.7621855921855922</v>
      </c>
    </row>
    <row r="89" spans="1:15" ht="15" thickBot="1" x14ac:dyDescent="0.35">
      <c r="A89" s="11">
        <f t="shared" si="19"/>
        <v>1.7</v>
      </c>
      <c r="B89" s="12">
        <f t="shared" si="14"/>
        <v>-3.0858000000000003</v>
      </c>
      <c r="E89" s="4" t="b">
        <f t="shared" si="15"/>
        <v>0</v>
      </c>
      <c r="F89" s="4">
        <v>3</v>
      </c>
      <c r="G89" s="4">
        <f t="shared" ref="G89:G99" si="22">G88+G87</f>
        <v>3</v>
      </c>
      <c r="H89" s="4">
        <f t="shared" si="20"/>
        <v>1.7461904761904763</v>
      </c>
      <c r="I89" s="4">
        <f t="shared" si="16"/>
        <v>1.7938095238095237</v>
      </c>
      <c r="J89" s="4">
        <f>IF(L90&lt;=M90,H90+(I90-H90)*G88/G90,K90)</f>
        <v>1.7442857142857142</v>
      </c>
      <c r="K89" s="4">
        <f t="shared" si="17"/>
        <v>1.7781807081807082</v>
      </c>
      <c r="L89" s="4">
        <f t="shared" ref="L89:L92" si="23">((J89*J89)-4)*(2*(J89*J89)-3)</f>
        <v>-2.9538492937859226</v>
      </c>
      <c r="M89" s="4">
        <f t="shared" ref="M89:M92" si="24">((K89*K89)-4)*(2*(K89*K89)-3)</f>
        <v>-2.7856329014348815</v>
      </c>
      <c r="N89" s="4"/>
      <c r="O89" s="4">
        <f t="shared" si="18"/>
        <v>1.77</v>
      </c>
    </row>
    <row r="90" spans="1:15" ht="15" thickBot="1" x14ac:dyDescent="0.35">
      <c r="A90" s="11">
        <f t="shared" si="19"/>
        <v>1.71</v>
      </c>
      <c r="B90" s="12">
        <f t="shared" si="14"/>
        <v>-3.0643783800000004</v>
      </c>
      <c r="E90" s="4" t="b">
        <f t="shared" si="15"/>
        <v>0</v>
      </c>
      <c r="F90" s="4">
        <v>4</v>
      </c>
      <c r="G90" s="4">
        <f>G89+G88</f>
        <v>5</v>
      </c>
      <c r="H90" s="4">
        <f t="shared" si="20"/>
        <v>1.746923076923077</v>
      </c>
      <c r="I90" s="4">
        <f t="shared" si="16"/>
        <v>1.7938095238095237</v>
      </c>
      <c r="J90" s="4">
        <f t="shared" ref="J90:J91" si="25">IF(L91&lt;=M91,H91+(I91-H91)*G89/G91,K91)</f>
        <v>1.7461904761904763</v>
      </c>
      <c r="K90" s="4">
        <f t="shared" si="17"/>
        <v>1.7442857142857142</v>
      </c>
      <c r="L90" s="4">
        <f t="shared" si="23"/>
        <v>-2.9459812440988062</v>
      </c>
      <c r="M90" s="4">
        <f t="shared" si="24"/>
        <v>-2.9538492937859226</v>
      </c>
      <c r="N90" s="4"/>
      <c r="O90" s="4">
        <f t="shared" si="18"/>
        <v>1.7703663003663004</v>
      </c>
    </row>
    <row r="91" spans="1:15" ht="15" thickBot="1" x14ac:dyDescent="0.35">
      <c r="A91" s="11">
        <f t="shared" si="19"/>
        <v>1.72</v>
      </c>
      <c r="B91" s="12">
        <f t="shared" si="14"/>
        <v>-3.0381388800000004</v>
      </c>
      <c r="E91" s="4" t="b">
        <f t="shared" si="15"/>
        <v>0</v>
      </c>
      <c r="F91" s="4">
        <v>5</v>
      </c>
      <c r="G91" s="4">
        <f t="shared" si="22"/>
        <v>8</v>
      </c>
      <c r="H91" s="4">
        <f>IF(L92&lt;=M92,H92,J92)</f>
        <v>1.67</v>
      </c>
      <c r="I91" s="4">
        <f>IF(L92&lt;=M92,K92,I92)</f>
        <v>1.7938095238095237</v>
      </c>
      <c r="J91" s="4">
        <f t="shared" si="25"/>
        <v>1.746923076923077</v>
      </c>
      <c r="K91" s="4">
        <f>IF(L92&lt;=M92,J92,H92+(I92-H92)*G90/G91)</f>
        <v>1.7461904761904763</v>
      </c>
      <c r="L91" s="4">
        <f t="shared" si="23"/>
        <v>-2.9429056591288814</v>
      </c>
      <c r="M91" s="4">
        <f t="shared" si="24"/>
        <v>-2.9459812440988062</v>
      </c>
      <c r="N91" s="4"/>
      <c r="O91" s="4">
        <f>(H91+I91)/2</f>
        <v>1.7319047619047618</v>
      </c>
    </row>
    <row r="92" spans="1:15" ht="15" thickBot="1" x14ac:dyDescent="0.35">
      <c r="A92" s="11">
        <f t="shared" si="19"/>
        <v>1.73</v>
      </c>
      <c r="B92" s="12">
        <f t="shared" si="14"/>
        <v>-3.0069991799999998</v>
      </c>
      <c r="E92" s="4" t="b">
        <f t="shared" si="15"/>
        <v>1</v>
      </c>
      <c r="F92" s="4">
        <v>6</v>
      </c>
      <c r="G92" s="4">
        <f t="shared" si="22"/>
        <v>13</v>
      </c>
      <c r="H92" s="4">
        <f>A86</f>
        <v>1.67</v>
      </c>
      <c r="I92" s="4">
        <f>A106</f>
        <v>1.87</v>
      </c>
      <c r="J92" s="4">
        <f>H92+(I92-H92)*G91/G93</f>
        <v>1.7461904761904763</v>
      </c>
      <c r="K92" s="4">
        <f>H92+(I92-H92)*G92/G93</f>
        <v>1.7938095238095237</v>
      </c>
      <c r="L92" s="4">
        <f t="shared" si="23"/>
        <v>-2.9459812440988062</v>
      </c>
      <c r="M92" s="4">
        <f t="shared" si="24"/>
        <v>-2.6874149959614564</v>
      </c>
      <c r="N92" s="4"/>
      <c r="O92" s="4">
        <f t="shared" ref="O92" si="26">(J92+K92)/2</f>
        <v>1.77</v>
      </c>
    </row>
    <row r="93" spans="1:15" x14ac:dyDescent="0.3">
      <c r="A93" s="11">
        <f t="shared" si="19"/>
        <v>1.74</v>
      </c>
      <c r="B93" s="12">
        <f t="shared" si="14"/>
        <v>-2.9708764799999998</v>
      </c>
      <c r="E93" s="6" t="b">
        <f t="shared" si="15"/>
        <v>1</v>
      </c>
      <c r="F93">
        <v>7</v>
      </c>
      <c r="G93">
        <f t="shared" si="22"/>
        <v>21</v>
      </c>
    </row>
    <row r="94" spans="1:15" x14ac:dyDescent="0.3">
      <c r="A94" s="11">
        <f t="shared" si="19"/>
        <v>1.75</v>
      </c>
      <c r="B94" s="12">
        <f t="shared" si="14"/>
        <v>-2.9296875</v>
      </c>
      <c r="E94" s="6" t="b">
        <f t="shared" si="15"/>
        <v>1</v>
      </c>
      <c r="F94">
        <v>8</v>
      </c>
      <c r="G94">
        <f t="shared" si="22"/>
        <v>34</v>
      </c>
    </row>
    <row r="95" spans="1:15" x14ac:dyDescent="0.3">
      <c r="A95" s="11">
        <f t="shared" si="19"/>
        <v>1.76</v>
      </c>
      <c r="B95" s="12">
        <f t="shared" si="14"/>
        <v>-2.88334848</v>
      </c>
      <c r="E95" s="6" t="b">
        <f t="shared" si="15"/>
        <v>1</v>
      </c>
      <c r="F95">
        <v>9</v>
      </c>
      <c r="G95">
        <f t="shared" si="22"/>
        <v>55</v>
      </c>
    </row>
    <row r="96" spans="1:15" x14ac:dyDescent="0.3">
      <c r="A96" s="11">
        <f t="shared" si="19"/>
        <v>1.77</v>
      </c>
      <c r="B96" s="12">
        <f t="shared" si="14"/>
        <v>-2.8317751799999997</v>
      </c>
      <c r="E96" s="6" t="b">
        <f t="shared" si="15"/>
        <v>1</v>
      </c>
      <c r="F96">
        <v>10</v>
      </c>
      <c r="G96">
        <f t="shared" si="22"/>
        <v>89</v>
      </c>
    </row>
    <row r="97" spans="1:14" x14ac:dyDescent="0.3">
      <c r="A97" s="11">
        <f t="shared" si="19"/>
        <v>1.78</v>
      </c>
      <c r="B97" s="12">
        <f t="shared" si="14"/>
        <v>-2.7748828799999998</v>
      </c>
      <c r="E97" s="6" t="b">
        <f t="shared" si="15"/>
        <v>1</v>
      </c>
      <c r="F97">
        <v>11</v>
      </c>
      <c r="G97">
        <f t="shared" si="22"/>
        <v>144</v>
      </c>
    </row>
    <row r="98" spans="1:14" x14ac:dyDescent="0.3">
      <c r="A98" s="11">
        <f t="shared" si="19"/>
        <v>1.79</v>
      </c>
      <c r="B98" s="12">
        <f t="shared" si="14"/>
        <v>-2.7125863800000003</v>
      </c>
      <c r="E98" s="6" t="b">
        <f t="shared" si="15"/>
        <v>1</v>
      </c>
      <c r="F98">
        <v>12</v>
      </c>
      <c r="G98">
        <f t="shared" si="22"/>
        <v>233</v>
      </c>
    </row>
    <row r="99" spans="1:14" x14ac:dyDescent="0.3">
      <c r="A99" s="11">
        <f t="shared" si="19"/>
        <v>1.8</v>
      </c>
      <c r="B99" s="12">
        <f t="shared" si="14"/>
        <v>-2.6447999999999996</v>
      </c>
      <c r="F99">
        <v>13</v>
      </c>
      <c r="G99">
        <f t="shared" si="22"/>
        <v>377</v>
      </c>
    </row>
    <row r="100" spans="1:14" x14ac:dyDescent="0.3">
      <c r="A100" s="11">
        <f t="shared" si="19"/>
        <v>1.81</v>
      </c>
      <c r="B100" s="12">
        <f t="shared" si="14"/>
        <v>-2.57143758</v>
      </c>
    </row>
    <row r="101" spans="1:14" x14ac:dyDescent="0.3">
      <c r="A101" s="11">
        <f t="shared" si="19"/>
        <v>1.82</v>
      </c>
      <c r="B101" s="12">
        <f t="shared" si="14"/>
        <v>-2.4924124799999996</v>
      </c>
    </row>
    <row r="102" spans="1:14" x14ac:dyDescent="0.3">
      <c r="A102" s="11">
        <f t="shared" si="19"/>
        <v>1.83</v>
      </c>
      <c r="B102" s="12">
        <f t="shared" si="14"/>
        <v>-2.4076375799999989</v>
      </c>
    </row>
    <row r="103" spans="1:14" x14ac:dyDescent="0.3">
      <c r="A103" s="11">
        <f>A102+$B$24</f>
        <v>1.84</v>
      </c>
      <c r="B103" s="12">
        <f t="shared" si="14"/>
        <v>-2.3170252799999997</v>
      </c>
    </row>
    <row r="104" spans="1:14" x14ac:dyDescent="0.3">
      <c r="A104" s="11">
        <f t="shared" ref="A104:A105" si="27">A103+$B$24</f>
        <v>1.85</v>
      </c>
      <c r="B104" s="12">
        <f t="shared" si="14"/>
        <v>-2.2204874999999991</v>
      </c>
    </row>
    <row r="105" spans="1:14" x14ac:dyDescent="0.3">
      <c r="A105" s="11">
        <f t="shared" si="27"/>
        <v>1.86</v>
      </c>
      <c r="B105" s="12">
        <f t="shared" si="14"/>
        <v>-2.1179356799999987</v>
      </c>
    </row>
    <row r="106" spans="1:14" ht="15" thickBot="1" x14ac:dyDescent="0.35">
      <c r="A106" s="13">
        <f>A105+$B$24</f>
        <v>1.87</v>
      </c>
      <c r="B106" s="12">
        <f t="shared" si="14"/>
        <v>-2.0092807799999983</v>
      </c>
    </row>
    <row r="109" spans="1:14" x14ac:dyDescent="0.3">
      <c r="A109" s="35"/>
      <c r="B109" s="35"/>
      <c r="C109" s="35"/>
      <c r="D109" s="35"/>
      <c r="E109" s="35"/>
    </row>
    <row r="110" spans="1:14" x14ac:dyDescent="0.3">
      <c r="F110" t="s">
        <v>27</v>
      </c>
      <c r="G110">
        <v>1.67</v>
      </c>
    </row>
    <row r="112" spans="1:14" ht="15" thickBot="1" x14ac:dyDescent="0.35">
      <c r="D112" s="32" t="s">
        <v>24</v>
      </c>
      <c r="E112" s="33"/>
      <c r="F112" s="33"/>
      <c r="G112" s="34"/>
      <c r="H112" s="6"/>
      <c r="I112" s="6"/>
      <c r="J112" s="6"/>
      <c r="K112" s="6"/>
      <c r="L112" s="6"/>
      <c r="M112" s="6"/>
      <c r="N112" s="6"/>
    </row>
    <row r="113" spans="2:14" ht="43.8" thickBot="1" x14ac:dyDescent="0.35">
      <c r="B113" s="4"/>
      <c r="C113" s="5" t="s">
        <v>9</v>
      </c>
      <c r="D113" s="14" t="s">
        <v>10</v>
      </c>
      <c r="E113" s="14" t="s">
        <v>19</v>
      </c>
      <c r="F113" s="14"/>
      <c r="H113" s="6"/>
      <c r="I113" s="6"/>
      <c r="J113" s="6"/>
      <c r="K113" s="6"/>
      <c r="L113" s="6"/>
      <c r="M113" s="6"/>
      <c r="N113" s="6"/>
    </row>
    <row r="114" spans="2:14" ht="15" thickBot="1" x14ac:dyDescent="0.35">
      <c r="B114" s="4" t="s">
        <v>25</v>
      </c>
      <c r="C114" s="4">
        <f>ABS(B48-G110)</f>
        <v>0</v>
      </c>
      <c r="D114" s="4">
        <f>ABS(N59-G110)</f>
        <v>4.0234374999998934E-3</v>
      </c>
      <c r="E114" s="4">
        <f>ABS(G110-O91)</f>
        <v>6.1904761904761907E-2</v>
      </c>
      <c r="F114" s="4"/>
      <c r="H114" s="6"/>
      <c r="I114" s="6"/>
      <c r="J114" s="6"/>
      <c r="K114" s="6"/>
      <c r="L114" s="6"/>
      <c r="M114" s="6"/>
      <c r="N114" s="6"/>
    </row>
    <row r="115" spans="2:14" ht="15" thickBot="1" x14ac:dyDescent="0.35">
      <c r="B115" s="4" t="s">
        <v>26</v>
      </c>
      <c r="C115" s="4">
        <f>C114/G110*100%</f>
        <v>0</v>
      </c>
      <c r="D115" s="7">
        <f>ABS(D114/G110)*100%</f>
        <v>2.4092440119759841E-3</v>
      </c>
      <c r="E115" s="7">
        <f>ABS(E114/G110)*100%</f>
        <v>3.7068719703450242E-2</v>
      </c>
      <c r="F115" s="7"/>
      <c r="H115" s="6"/>
      <c r="I115" s="6"/>
      <c r="J115" s="6"/>
      <c r="K115" s="6"/>
      <c r="L115" s="6"/>
      <c r="M115" s="6"/>
      <c r="N115" s="6"/>
    </row>
    <row r="116" spans="2:14" x14ac:dyDescent="0.3"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36" ht="70.5" customHeight="1" x14ac:dyDescent="0.3"/>
  </sheetData>
  <mergeCells count="6">
    <mergeCell ref="D112:G112"/>
    <mergeCell ref="D1:F1"/>
    <mergeCell ref="A81:F81"/>
    <mergeCell ref="A109:E109"/>
    <mergeCell ref="A22:B22"/>
    <mergeCell ref="A51:B5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8"/>
  <sheetViews>
    <sheetView tabSelected="1" topLeftCell="U21" workbookViewId="0">
      <selection activeCell="Z3" sqref="Z3"/>
    </sheetView>
  </sheetViews>
  <sheetFormatPr defaultRowHeight="14.4" x14ac:dyDescent="0.3"/>
  <cols>
    <col min="1" max="1" width="6" customWidth="1"/>
    <col min="3" max="3" width="23.5546875" customWidth="1"/>
    <col min="13" max="13" width="13.33203125" customWidth="1"/>
    <col min="14" max="14" width="12.6640625" bestFit="1" customWidth="1"/>
    <col min="15" max="15" width="12.5546875" customWidth="1"/>
    <col min="16" max="17" width="12.6640625" bestFit="1" customWidth="1"/>
    <col min="18" max="18" width="8.5546875" bestFit="1" customWidth="1"/>
    <col min="19" max="19" width="13.109375" bestFit="1" customWidth="1"/>
    <col min="20" max="20" width="9" customWidth="1"/>
    <col min="21" max="21" width="12.6640625" bestFit="1" customWidth="1"/>
    <col min="23" max="23" width="11.5546875" bestFit="1" customWidth="1"/>
    <col min="25" max="25" width="9.5546875" customWidth="1"/>
    <col min="26" max="26" width="12.6640625" bestFit="1" customWidth="1"/>
    <col min="27" max="27" width="12" bestFit="1" customWidth="1"/>
  </cols>
  <sheetData>
    <row r="1" spans="1:30" x14ac:dyDescent="0.3">
      <c r="A1" s="3"/>
      <c r="B1" s="3" t="s">
        <v>0</v>
      </c>
      <c r="C1" s="22" t="s">
        <v>31</v>
      </c>
      <c r="D1" s="19" t="s">
        <v>37</v>
      </c>
      <c r="E1" s="15">
        <v>2.7182818000000002</v>
      </c>
      <c r="L1" s="35" t="s">
        <v>44</v>
      </c>
      <c r="M1" s="35"/>
      <c r="N1" s="35"/>
      <c r="O1" s="35"/>
      <c r="P1" s="35"/>
      <c r="S1" s="42" t="s">
        <v>49</v>
      </c>
      <c r="T1" s="42"/>
      <c r="U1" s="42"/>
    </row>
    <row r="2" spans="1:30" x14ac:dyDescent="0.3">
      <c r="A2" s="3"/>
      <c r="B2" s="3" t="s">
        <v>34</v>
      </c>
      <c r="C2" s="3">
        <f>(E4-E3)/E2</f>
        <v>0.1065</v>
      </c>
      <c r="D2" s="6" t="s">
        <v>33</v>
      </c>
      <c r="E2" s="16">
        <v>8</v>
      </c>
      <c r="L2" s="3" t="s">
        <v>20</v>
      </c>
      <c r="M2" s="3" t="s">
        <v>2</v>
      </c>
      <c r="N2" s="3" t="s">
        <v>32</v>
      </c>
      <c r="O2" s="3" t="s">
        <v>34</v>
      </c>
      <c r="P2" s="3">
        <v>0.01</v>
      </c>
      <c r="S2" s="3" t="s">
        <v>20</v>
      </c>
      <c r="T2" s="3" t="s">
        <v>2</v>
      </c>
      <c r="U2" s="3" t="s">
        <v>32</v>
      </c>
      <c r="W2" s="3" t="s">
        <v>20</v>
      </c>
      <c r="X2" s="3" t="s">
        <v>51</v>
      </c>
      <c r="Y2" s="3" t="s">
        <v>2</v>
      </c>
      <c r="Z2" s="3" t="s">
        <v>32</v>
      </c>
      <c r="AA2" s="3" t="s">
        <v>14</v>
      </c>
      <c r="AB2" s="3" t="s">
        <v>15</v>
      </c>
      <c r="AC2" s="3" t="s">
        <v>16</v>
      </c>
      <c r="AD2" s="3" t="s">
        <v>17</v>
      </c>
    </row>
    <row r="3" spans="1:30" x14ac:dyDescent="0.3">
      <c r="A3" s="3"/>
      <c r="B3" s="3" t="s">
        <v>2</v>
      </c>
      <c r="C3" s="3" t="s">
        <v>32</v>
      </c>
      <c r="D3" s="6" t="s">
        <v>35</v>
      </c>
      <c r="E3" s="16">
        <f>B4</f>
        <v>-1.204</v>
      </c>
      <c r="K3" s="3" t="s">
        <v>12</v>
      </c>
      <c r="L3" s="3">
        <v>0</v>
      </c>
      <c r="M3" s="29">
        <f>B25</f>
        <v>-0.77800000000000002</v>
      </c>
      <c r="N3" s="3">
        <f>(M3+($E$1)^(1.5*M3))*(M3+1)</f>
        <v>-0.10360752344495522</v>
      </c>
      <c r="O3" s="3" t="s">
        <v>45</v>
      </c>
      <c r="P3" s="3">
        <v>0.01</v>
      </c>
      <c r="S3" s="3">
        <v>0</v>
      </c>
      <c r="T3" s="29">
        <f>M3</f>
        <v>-0.77800000000000002</v>
      </c>
      <c r="U3" s="3">
        <f>N3</f>
        <v>-0.10360752344495522</v>
      </c>
      <c r="W3" s="3">
        <v>0</v>
      </c>
      <c r="X3" s="3">
        <v>1</v>
      </c>
      <c r="Y3" s="29">
        <f>T3</f>
        <v>-0.77800000000000002</v>
      </c>
      <c r="Z3" s="3">
        <f>U3</f>
        <v>-0.10360752344495522</v>
      </c>
      <c r="AA3" s="3"/>
      <c r="AB3" s="3"/>
      <c r="AC3" s="3"/>
      <c r="AD3" s="3"/>
    </row>
    <row r="4" spans="1:30" ht="15" thickBot="1" x14ac:dyDescent="0.35">
      <c r="A4" s="3">
        <v>0</v>
      </c>
      <c r="B4" s="3">
        <v>-1.204</v>
      </c>
      <c r="C4" s="3">
        <f>(B4+($E$1)^(1.5*B4))*(B4+1)</f>
        <v>0.21209674624281913</v>
      </c>
      <c r="D4" s="18" t="s">
        <v>36</v>
      </c>
      <c r="E4" s="17">
        <v>-0.35199999999999998</v>
      </c>
      <c r="L4" s="3">
        <v>1</v>
      </c>
      <c r="M4" s="29">
        <f>$M$3+$P$2*L4</f>
        <v>-0.76800000000000002</v>
      </c>
      <c r="N4" s="3">
        <f t="shared" ref="N4:N24" si="0">(M4+($E$1)^(1.5*M4))*(M4+1)</f>
        <v>-0.1048630412592705</v>
      </c>
      <c r="S4" s="3">
        <v>1</v>
      </c>
      <c r="T4" s="29">
        <f t="shared" ref="T4:T24" si="1">M4</f>
        <v>-0.76800000000000002</v>
      </c>
      <c r="U4" s="3">
        <f t="shared" ref="U4:U24" si="2">N4</f>
        <v>-0.1048630412592705</v>
      </c>
      <c r="W4" s="3">
        <v>1</v>
      </c>
      <c r="X4" s="3">
        <v>1</v>
      </c>
      <c r="Y4" s="29">
        <f t="shared" ref="Y4:Y24" si="3">T4</f>
        <v>-0.76800000000000002</v>
      </c>
      <c r="Z4" s="3">
        <f t="shared" ref="Z4:Z24" si="4">U4</f>
        <v>-0.1048630412592705</v>
      </c>
      <c r="AA4" s="3"/>
      <c r="AB4" s="3"/>
      <c r="AC4" s="3"/>
      <c r="AD4" s="3"/>
    </row>
    <row r="5" spans="1:30" x14ac:dyDescent="0.3">
      <c r="A5" s="3">
        <v>1</v>
      </c>
      <c r="B5" s="3">
        <f>$B$4+A5*$C$2</f>
        <v>-1.0974999999999999</v>
      </c>
      <c r="C5" s="3">
        <f t="shared" ref="C5:C12" si="5">(B5+($E$1)^(1.5*B5))*(B5+1)</f>
        <v>8.8211033513750536E-2</v>
      </c>
      <c r="L5" s="3">
        <v>2</v>
      </c>
      <c r="M5" s="29">
        <f t="shared" ref="M5:M24" si="6">$M$3+$P$2*L5</f>
        <v>-0.75800000000000001</v>
      </c>
      <c r="N5" s="3">
        <f t="shared" si="0"/>
        <v>-0.10580725855507832</v>
      </c>
      <c r="S5" s="3">
        <v>2</v>
      </c>
      <c r="T5" s="29">
        <f t="shared" si="1"/>
        <v>-0.75800000000000001</v>
      </c>
      <c r="U5" s="3">
        <f t="shared" si="2"/>
        <v>-0.10580725855507832</v>
      </c>
      <c r="W5" s="3">
        <v>2</v>
      </c>
      <c r="X5" s="3">
        <v>2</v>
      </c>
      <c r="Y5" s="29">
        <f t="shared" si="3"/>
        <v>-0.75800000000000001</v>
      </c>
      <c r="Z5" s="3">
        <f t="shared" si="4"/>
        <v>-0.10580725855507832</v>
      </c>
      <c r="AA5" s="3"/>
      <c r="AB5" s="3"/>
      <c r="AC5" s="3"/>
      <c r="AD5" s="3"/>
    </row>
    <row r="6" spans="1:30" x14ac:dyDescent="0.3">
      <c r="A6" s="3">
        <v>2</v>
      </c>
      <c r="B6" s="3">
        <f t="shared" ref="B6:B12" si="7">$B$4+A6*$C$2</f>
        <v>-0.99099999999999999</v>
      </c>
      <c r="C6" s="3">
        <f t="shared" si="5"/>
        <v>-6.8835343916431938E-3</v>
      </c>
      <c r="L6" s="3">
        <v>3</v>
      </c>
      <c r="M6" s="29">
        <f t="shared" si="6"/>
        <v>-0.748</v>
      </c>
      <c r="N6" s="3">
        <f t="shared" si="0"/>
        <v>-0.10643777147212315</v>
      </c>
      <c r="P6">
        <v>0.01</v>
      </c>
      <c r="S6" s="3">
        <v>3</v>
      </c>
      <c r="T6" s="29">
        <f t="shared" si="1"/>
        <v>-0.748</v>
      </c>
      <c r="U6" s="3">
        <f t="shared" si="2"/>
        <v>-0.10643777147212315</v>
      </c>
      <c r="W6" s="3">
        <v>3</v>
      </c>
      <c r="X6" s="3">
        <v>3</v>
      </c>
      <c r="Y6" s="29">
        <f t="shared" si="3"/>
        <v>-0.748</v>
      </c>
      <c r="Z6" s="3">
        <f t="shared" si="4"/>
        <v>-0.10643777147212315</v>
      </c>
      <c r="AA6" s="3"/>
      <c r="AB6" s="3"/>
      <c r="AC6" s="3"/>
      <c r="AD6" s="3"/>
    </row>
    <row r="7" spans="1:30" x14ac:dyDescent="0.3">
      <c r="A7" s="3">
        <v>3</v>
      </c>
      <c r="B7" s="3">
        <f t="shared" si="7"/>
        <v>-0.88449999999999995</v>
      </c>
      <c r="C7" s="3">
        <f t="shared" si="5"/>
        <v>-7.1513186240306781E-2</v>
      </c>
      <c r="L7" s="3">
        <v>4</v>
      </c>
      <c r="M7" s="29">
        <f t="shared" si="6"/>
        <v>-0.73799999999999999</v>
      </c>
      <c r="N7" s="3">
        <f t="shared" si="0"/>
        <v>-0.10675212891232283</v>
      </c>
      <c r="S7" s="21">
        <v>4</v>
      </c>
      <c r="T7" s="31">
        <f t="shared" si="1"/>
        <v>-0.73799999999999999</v>
      </c>
      <c r="U7" s="21">
        <f t="shared" si="2"/>
        <v>-0.10675212891232283</v>
      </c>
      <c r="W7" s="3">
        <v>4</v>
      </c>
      <c r="X7" s="3">
        <f>X5+X6</f>
        <v>5</v>
      </c>
      <c r="Y7" s="29">
        <f t="shared" si="3"/>
        <v>-0.73799999999999999</v>
      </c>
      <c r="Z7" s="3">
        <f t="shared" si="4"/>
        <v>-0.10675212891232283</v>
      </c>
      <c r="AA7" s="3"/>
      <c r="AB7" s="3"/>
      <c r="AC7" s="3"/>
      <c r="AD7" s="3"/>
    </row>
    <row r="8" spans="1:30" x14ac:dyDescent="0.3">
      <c r="A8" s="3">
        <v>4</v>
      </c>
      <c r="B8" s="21">
        <f t="shared" si="7"/>
        <v>-0.77800000000000002</v>
      </c>
      <c r="C8" s="21">
        <f t="shared" si="5"/>
        <v>-0.10360752344495522</v>
      </c>
      <c r="L8" s="3">
        <v>5</v>
      </c>
      <c r="M8" s="29">
        <f t="shared" si="6"/>
        <v>-0.72799999999999998</v>
      </c>
      <c r="N8" s="3">
        <f t="shared" si="0"/>
        <v>-0.1067478316610052</v>
      </c>
      <c r="S8" s="3">
        <v>5</v>
      </c>
      <c r="T8" s="29">
        <f t="shared" si="1"/>
        <v>-0.72799999999999998</v>
      </c>
      <c r="U8" s="3">
        <f t="shared" si="2"/>
        <v>-0.1067478316610052</v>
      </c>
      <c r="W8" s="3">
        <v>5</v>
      </c>
      <c r="X8" s="3">
        <f t="shared" ref="X8:X24" si="8">X6+X7</f>
        <v>8</v>
      </c>
      <c r="Y8" s="29">
        <f t="shared" si="3"/>
        <v>-0.72799999999999998</v>
      </c>
      <c r="Z8" s="3">
        <f t="shared" si="4"/>
        <v>-0.1067478316610052</v>
      </c>
      <c r="AA8" s="3"/>
      <c r="AB8" s="3"/>
      <c r="AC8" s="3"/>
      <c r="AD8" s="3"/>
    </row>
    <row r="9" spans="1:30" x14ac:dyDescent="0.3">
      <c r="A9" s="3">
        <v>5</v>
      </c>
      <c r="B9" s="3">
        <f t="shared" si="7"/>
        <v>-0.67149999999999999</v>
      </c>
      <c r="C9" s="3">
        <f t="shared" si="5"/>
        <v>-0.10061233479870881</v>
      </c>
      <c r="L9" s="3">
        <v>6</v>
      </c>
      <c r="M9" s="29">
        <f t="shared" si="6"/>
        <v>-0.71799999999999997</v>
      </c>
      <c r="N9" s="3">
        <f t="shared" si="0"/>
        <v>-0.10642233149237194</v>
      </c>
      <c r="S9" s="3">
        <v>6</v>
      </c>
      <c r="T9" s="29">
        <f t="shared" si="1"/>
        <v>-0.71799999999999997</v>
      </c>
      <c r="U9" s="3">
        <f t="shared" si="2"/>
        <v>-0.10642233149237194</v>
      </c>
      <c r="W9" s="3">
        <v>6</v>
      </c>
      <c r="X9" s="3">
        <f t="shared" si="8"/>
        <v>13</v>
      </c>
      <c r="Y9" s="29">
        <f t="shared" si="3"/>
        <v>-0.71799999999999997</v>
      </c>
      <c r="Z9" s="3">
        <f t="shared" si="4"/>
        <v>-0.10642233149237194</v>
      </c>
      <c r="AA9" s="3"/>
      <c r="AB9" s="3"/>
      <c r="AC9" s="3"/>
      <c r="AD9" s="3"/>
    </row>
    <row r="10" spans="1:30" x14ac:dyDescent="0.3">
      <c r="A10" s="3">
        <v>6</v>
      </c>
      <c r="B10" s="3">
        <f t="shared" si="7"/>
        <v>-0.56499999999999995</v>
      </c>
      <c r="C10" s="3">
        <f t="shared" si="5"/>
        <v>-5.9384107708325161E-2</v>
      </c>
      <c r="L10" s="3">
        <v>7</v>
      </c>
      <c r="M10" s="29">
        <f t="shared" si="6"/>
        <v>-0.70799999999999996</v>
      </c>
      <c r="N10" s="3">
        <f t="shared" si="0"/>
        <v>-0.10577303025891459</v>
      </c>
      <c r="S10" s="3">
        <v>7</v>
      </c>
      <c r="T10" s="29">
        <f t="shared" si="1"/>
        <v>-0.70799999999999996</v>
      </c>
      <c r="U10" s="3">
        <f t="shared" si="2"/>
        <v>-0.10577303025891459</v>
      </c>
      <c r="W10" s="3">
        <v>7</v>
      </c>
      <c r="X10" s="3">
        <f t="shared" si="8"/>
        <v>21</v>
      </c>
      <c r="Y10" s="29">
        <f t="shared" si="3"/>
        <v>-0.70799999999999996</v>
      </c>
      <c r="Z10" s="3">
        <f t="shared" si="4"/>
        <v>-0.10577303025891459</v>
      </c>
      <c r="AA10" s="3"/>
      <c r="AB10" s="3"/>
      <c r="AC10" s="3"/>
      <c r="AD10" s="3"/>
    </row>
    <row r="11" spans="1:30" x14ac:dyDescent="0.3">
      <c r="A11" s="3">
        <v>7</v>
      </c>
      <c r="B11" s="3">
        <f t="shared" si="7"/>
        <v>-0.45850000000000002</v>
      </c>
      <c r="C11" s="3">
        <f t="shared" si="5"/>
        <v>2.3937489114598511E-2</v>
      </c>
      <c r="L11" s="3">
        <v>8</v>
      </c>
      <c r="M11" s="29">
        <f t="shared" si="6"/>
        <v>-0.69800000000000006</v>
      </c>
      <c r="N11" s="3">
        <f t="shared" si="0"/>
        <v>-0.10479727896450131</v>
      </c>
      <c r="S11" s="3">
        <v>8</v>
      </c>
      <c r="T11" s="29">
        <f t="shared" si="1"/>
        <v>-0.69800000000000006</v>
      </c>
      <c r="U11" s="3">
        <f t="shared" si="2"/>
        <v>-0.10479727896450131</v>
      </c>
      <c r="W11" s="3">
        <v>8</v>
      </c>
      <c r="X11" s="3">
        <f t="shared" si="8"/>
        <v>34</v>
      </c>
      <c r="Y11" s="29">
        <f t="shared" si="3"/>
        <v>-0.69800000000000006</v>
      </c>
      <c r="Z11" s="3">
        <f t="shared" si="4"/>
        <v>-0.10479727896450131</v>
      </c>
      <c r="AA11" s="3"/>
      <c r="AB11" s="3"/>
      <c r="AC11" s="3"/>
      <c r="AD11" s="3"/>
    </row>
    <row r="12" spans="1:30" x14ac:dyDescent="0.3">
      <c r="A12" s="3">
        <v>8</v>
      </c>
      <c r="B12" s="3">
        <f t="shared" si="7"/>
        <v>-0.35199999999999998</v>
      </c>
      <c r="C12" s="3">
        <f t="shared" si="5"/>
        <v>0.15408361784577573</v>
      </c>
      <c r="L12" s="3">
        <v>9</v>
      </c>
      <c r="M12" s="29">
        <f t="shared" si="6"/>
        <v>-0.68800000000000006</v>
      </c>
      <c r="N12" s="3">
        <f t="shared" si="0"/>
        <v>-0.10349237682084869</v>
      </c>
      <c r="S12" s="3">
        <v>9</v>
      </c>
      <c r="T12" s="29">
        <f t="shared" si="1"/>
        <v>-0.68800000000000006</v>
      </c>
      <c r="U12" s="3">
        <f t="shared" si="2"/>
        <v>-0.10349237682084869</v>
      </c>
      <c r="W12" s="3">
        <v>9</v>
      </c>
      <c r="X12" s="3">
        <f t="shared" si="8"/>
        <v>55</v>
      </c>
      <c r="Y12" s="29">
        <f t="shared" si="3"/>
        <v>-0.68800000000000006</v>
      </c>
      <c r="Z12" s="3">
        <f t="shared" si="4"/>
        <v>-0.10349237682084869</v>
      </c>
      <c r="AA12" s="3"/>
      <c r="AB12" s="3"/>
      <c r="AC12" s="3"/>
      <c r="AD12" s="3"/>
    </row>
    <row r="13" spans="1:30" x14ac:dyDescent="0.3">
      <c r="A13" s="3"/>
      <c r="B13" s="3"/>
      <c r="C13" s="23">
        <f>MIN(C4:C12)</f>
        <v>-0.10360752344495522</v>
      </c>
      <c r="L13" s="3">
        <v>10</v>
      </c>
      <c r="M13" s="29">
        <f t="shared" si="6"/>
        <v>-0.67800000000000005</v>
      </c>
      <c r="N13" s="3">
        <f t="shared" si="0"/>
        <v>-0.10185557028708914</v>
      </c>
      <c r="S13" s="3">
        <v>10</v>
      </c>
      <c r="T13" s="29">
        <f t="shared" si="1"/>
        <v>-0.67800000000000005</v>
      </c>
      <c r="U13" s="3">
        <f t="shared" si="2"/>
        <v>-0.10185557028708914</v>
      </c>
      <c r="W13" s="3">
        <v>10</v>
      </c>
      <c r="X13" s="3">
        <f t="shared" si="8"/>
        <v>89</v>
      </c>
      <c r="Y13" s="29">
        <f t="shared" si="3"/>
        <v>-0.67800000000000005</v>
      </c>
      <c r="Z13" s="3">
        <f t="shared" si="4"/>
        <v>-0.10185557028708914</v>
      </c>
      <c r="AA13" s="3"/>
      <c r="AB13" s="3"/>
      <c r="AC13" s="3"/>
      <c r="AD13" s="3"/>
    </row>
    <row r="14" spans="1:30" x14ac:dyDescent="0.3">
      <c r="B14" s="3" t="s">
        <v>43</v>
      </c>
      <c r="C14" s="23">
        <f>MIN(C4:C13)</f>
        <v>-0.10360752344495522</v>
      </c>
      <c r="L14" s="3">
        <v>11</v>
      </c>
      <c r="M14" s="29">
        <f t="shared" si="6"/>
        <v>-0.66800000000000004</v>
      </c>
      <c r="N14" s="3">
        <f t="shared" si="0"/>
        <v>-9.9884052092136882E-2</v>
      </c>
      <c r="S14" s="3">
        <v>11</v>
      </c>
      <c r="T14" s="29">
        <f t="shared" si="1"/>
        <v>-0.66800000000000004</v>
      </c>
      <c r="U14" s="3">
        <f t="shared" si="2"/>
        <v>-9.9884052092136882E-2</v>
      </c>
      <c r="W14" s="3">
        <v>11</v>
      </c>
      <c r="X14" s="3">
        <f t="shared" si="8"/>
        <v>144</v>
      </c>
      <c r="Y14" s="29">
        <f t="shared" si="3"/>
        <v>-0.66800000000000004</v>
      </c>
      <c r="Z14" s="3">
        <f t="shared" si="4"/>
        <v>-9.9884052092136882E-2</v>
      </c>
      <c r="AA14" s="3"/>
      <c r="AB14" s="3"/>
      <c r="AC14" s="3"/>
      <c r="AD14" s="3"/>
    </row>
    <row r="15" spans="1:30" x14ac:dyDescent="0.3">
      <c r="L15" s="3">
        <v>12</v>
      </c>
      <c r="M15" s="29">
        <f t="shared" si="6"/>
        <v>-0.65800000000000003</v>
      </c>
      <c r="N15" s="3">
        <f t="shared" si="0"/>
        <v>-9.7574960239553463E-2</v>
      </c>
      <c r="S15" s="3">
        <v>12</v>
      </c>
      <c r="T15" s="29">
        <f t="shared" si="1"/>
        <v>-0.65800000000000003</v>
      </c>
      <c r="U15" s="3">
        <f t="shared" si="2"/>
        <v>-9.7574960239553463E-2</v>
      </c>
      <c r="W15" s="3">
        <v>12</v>
      </c>
      <c r="X15" s="3">
        <f t="shared" si="8"/>
        <v>233</v>
      </c>
      <c r="Y15" s="29">
        <f t="shared" si="3"/>
        <v>-0.65800000000000003</v>
      </c>
      <c r="Z15" s="3">
        <f t="shared" si="4"/>
        <v>-9.7574960239553463E-2</v>
      </c>
      <c r="AA15" s="3"/>
      <c r="AB15" s="3"/>
      <c r="AC15" s="3"/>
      <c r="AD15" s="3"/>
    </row>
    <row r="16" spans="1:30" x14ac:dyDescent="0.3">
      <c r="L16" s="3">
        <v>13</v>
      </c>
      <c r="M16" s="29">
        <f t="shared" si="6"/>
        <v>-0.64800000000000002</v>
      </c>
      <c r="N16" s="3">
        <f t="shared" si="0"/>
        <v>-9.4925376994605903E-2</v>
      </c>
      <c r="S16" s="3">
        <v>13</v>
      </c>
      <c r="T16" s="29">
        <f t="shared" si="1"/>
        <v>-0.64800000000000002</v>
      </c>
      <c r="U16" s="3">
        <f t="shared" si="2"/>
        <v>-9.4925376994605903E-2</v>
      </c>
      <c r="W16" s="3">
        <v>13</v>
      </c>
      <c r="X16" s="3">
        <f t="shared" si="8"/>
        <v>377</v>
      </c>
      <c r="Y16" s="29">
        <f t="shared" si="3"/>
        <v>-0.64800000000000002</v>
      </c>
      <c r="Z16" s="3">
        <f t="shared" si="4"/>
        <v>-9.4925376994605903E-2</v>
      </c>
      <c r="AA16" s="3"/>
      <c r="AB16" s="3"/>
      <c r="AC16" s="3"/>
      <c r="AD16" s="3"/>
    </row>
    <row r="17" spans="1:30" x14ac:dyDescent="0.3">
      <c r="L17" s="3">
        <v>14</v>
      </c>
      <c r="M17" s="29">
        <f t="shared" si="6"/>
        <v>-0.63800000000000001</v>
      </c>
      <c r="N17" s="3">
        <f t="shared" si="0"/>
        <v>-9.1932327853207485E-2</v>
      </c>
      <c r="S17" s="3">
        <v>14</v>
      </c>
      <c r="T17" s="29">
        <f t="shared" si="1"/>
        <v>-0.63800000000000001</v>
      </c>
      <c r="U17" s="3">
        <f t="shared" si="2"/>
        <v>-9.1932327853207485E-2</v>
      </c>
      <c r="W17" s="3">
        <v>14</v>
      </c>
      <c r="X17" s="3">
        <f t="shared" si="8"/>
        <v>610</v>
      </c>
      <c r="Y17" s="29">
        <f t="shared" si="3"/>
        <v>-0.63800000000000001</v>
      </c>
      <c r="Z17" s="3">
        <f t="shared" si="4"/>
        <v>-9.1932327853207485E-2</v>
      </c>
      <c r="AA17" s="3"/>
      <c r="AB17" s="3"/>
      <c r="AC17" s="3"/>
      <c r="AD17" s="3"/>
    </row>
    <row r="18" spans="1:30" x14ac:dyDescent="0.3">
      <c r="L18" s="3">
        <v>15</v>
      </c>
      <c r="M18" s="29">
        <f t="shared" si="6"/>
        <v>-0.628</v>
      </c>
      <c r="N18" s="3">
        <f t="shared" si="0"/>
        <v>-8.8592780492424278E-2</v>
      </c>
      <c r="S18" s="3">
        <v>15</v>
      </c>
      <c r="T18" s="29">
        <f t="shared" si="1"/>
        <v>-0.628</v>
      </c>
      <c r="U18" s="3">
        <f t="shared" si="2"/>
        <v>-8.8592780492424278E-2</v>
      </c>
      <c r="W18" s="3">
        <v>15</v>
      </c>
      <c r="X18" s="3">
        <f t="shared" si="8"/>
        <v>987</v>
      </c>
      <c r="Y18" s="29">
        <f t="shared" si="3"/>
        <v>-0.628</v>
      </c>
      <c r="Z18" s="3">
        <f t="shared" si="4"/>
        <v>-8.8592780492424278E-2</v>
      </c>
      <c r="AA18" s="3"/>
      <c r="AB18" s="3"/>
      <c r="AC18" s="3"/>
      <c r="AD18" s="3"/>
    </row>
    <row r="19" spans="1:30" x14ac:dyDescent="0.3">
      <c r="L19" s="3">
        <v>16</v>
      </c>
      <c r="M19" s="29">
        <f t="shared" si="6"/>
        <v>-0.61799999999999999</v>
      </c>
      <c r="N19" s="3">
        <f t="shared" si="0"/>
        <v>-8.4903643702225973E-2</v>
      </c>
      <c r="S19" s="3">
        <v>16</v>
      </c>
      <c r="T19" s="29">
        <f t="shared" si="1"/>
        <v>-0.61799999999999999</v>
      </c>
      <c r="U19" s="3">
        <f t="shared" si="2"/>
        <v>-8.4903643702225973E-2</v>
      </c>
      <c r="W19" s="3">
        <v>16</v>
      </c>
      <c r="X19" s="3">
        <f t="shared" si="8"/>
        <v>1597</v>
      </c>
      <c r="Y19" s="29">
        <f t="shared" si="3"/>
        <v>-0.61799999999999999</v>
      </c>
      <c r="Z19" s="3">
        <f t="shared" si="4"/>
        <v>-8.4903643702225973E-2</v>
      </c>
      <c r="AA19" s="3"/>
      <c r="AB19" s="3"/>
      <c r="AC19" s="3"/>
      <c r="AD19" s="3"/>
    </row>
    <row r="20" spans="1:30" x14ac:dyDescent="0.3">
      <c r="L20" s="3">
        <v>17</v>
      </c>
      <c r="M20" s="29">
        <f t="shared" si="6"/>
        <v>-0.60799999999999998</v>
      </c>
      <c r="N20" s="3">
        <f t="shared" si="0"/>
        <v>-8.0861766298153642E-2</v>
      </c>
      <c r="S20" s="3">
        <v>17</v>
      </c>
      <c r="T20" s="29">
        <f t="shared" si="1"/>
        <v>-0.60799999999999998</v>
      </c>
      <c r="U20" s="3">
        <f t="shared" si="2"/>
        <v>-8.0861766298153642E-2</v>
      </c>
      <c r="W20" s="3">
        <v>17</v>
      </c>
      <c r="X20" s="3">
        <f t="shared" si="8"/>
        <v>2584</v>
      </c>
      <c r="Y20" s="29">
        <f t="shared" si="3"/>
        <v>-0.60799999999999998</v>
      </c>
      <c r="Z20" s="3">
        <f t="shared" si="4"/>
        <v>-8.0861766298153642E-2</v>
      </c>
      <c r="AA20" s="3"/>
      <c r="AB20" s="3"/>
      <c r="AC20" s="3"/>
      <c r="AD20" s="3"/>
    </row>
    <row r="21" spans="1:30" ht="18" x14ac:dyDescent="0.35">
      <c r="A21" s="24"/>
      <c r="B21" s="41" t="s">
        <v>38</v>
      </c>
      <c r="C21" s="41"/>
      <c r="D21" s="25" t="s">
        <v>41</v>
      </c>
      <c r="E21" s="3" t="s">
        <v>42</v>
      </c>
      <c r="L21" s="3">
        <v>18</v>
      </c>
      <c r="M21" s="29">
        <f t="shared" si="6"/>
        <v>-0.59800000000000009</v>
      </c>
      <c r="N21" s="3">
        <f t="shared" si="0"/>
        <v>-7.6463936014572256E-2</v>
      </c>
      <c r="S21" s="3">
        <v>18</v>
      </c>
      <c r="T21" s="29">
        <f t="shared" si="1"/>
        <v>-0.59800000000000009</v>
      </c>
      <c r="U21" s="3">
        <f t="shared" si="2"/>
        <v>-7.6463936014572256E-2</v>
      </c>
      <c r="W21" s="3">
        <v>18</v>
      </c>
      <c r="X21" s="3">
        <f t="shared" si="8"/>
        <v>4181</v>
      </c>
      <c r="Y21" s="29">
        <f t="shared" si="3"/>
        <v>-0.59800000000000009</v>
      </c>
      <c r="Z21" s="3">
        <f t="shared" si="4"/>
        <v>-7.6463936014572256E-2</v>
      </c>
      <c r="AA21" s="3"/>
      <c r="AB21" s="3"/>
      <c r="AC21" s="3"/>
      <c r="AD21" s="3"/>
    </row>
    <row r="22" spans="1:30" x14ac:dyDescent="0.3">
      <c r="B22" s="25" t="s">
        <v>39</v>
      </c>
      <c r="C22" s="26">
        <v>0.01</v>
      </c>
      <c r="D22" s="25">
        <f>B12-B4</f>
        <v>0.85199999999999998</v>
      </c>
      <c r="E22" s="3">
        <v>7</v>
      </c>
      <c r="L22" s="3">
        <v>19</v>
      </c>
      <c r="M22" s="29">
        <f t="shared" si="6"/>
        <v>-0.58800000000000008</v>
      </c>
      <c r="N22" s="3">
        <f t="shared" si="0"/>
        <v>-7.1706878378168012E-2</v>
      </c>
      <c r="S22" s="3">
        <v>19</v>
      </c>
      <c r="T22" s="29">
        <f t="shared" si="1"/>
        <v>-0.58800000000000008</v>
      </c>
      <c r="U22" s="3">
        <f t="shared" si="2"/>
        <v>-7.1706878378168012E-2</v>
      </c>
      <c r="W22" s="3">
        <v>19</v>
      </c>
      <c r="X22" s="3">
        <f t="shared" si="8"/>
        <v>6765</v>
      </c>
      <c r="Y22" s="29">
        <f t="shared" si="3"/>
        <v>-0.58800000000000008</v>
      </c>
      <c r="Z22" s="3">
        <f t="shared" si="4"/>
        <v>-7.1706878378168012E-2</v>
      </c>
      <c r="AA22" s="3"/>
      <c r="AB22" s="3"/>
      <c r="AC22" s="3"/>
      <c r="AD22" s="3"/>
    </row>
    <row r="23" spans="1:30" x14ac:dyDescent="0.3">
      <c r="B23" s="27" t="s">
        <v>40</v>
      </c>
      <c r="C23" s="28">
        <f>D22/E22</f>
        <v>0.12171428571428571</v>
      </c>
      <c r="D23" s="20"/>
      <c r="L23" s="3">
        <v>20</v>
      </c>
      <c r="M23" s="29">
        <f t="shared" si="6"/>
        <v>-0.57800000000000007</v>
      </c>
      <c r="N23" s="3">
        <f t="shared" si="0"/>
        <v>-6.6587255561348133E-2</v>
      </c>
      <c r="S23" s="3">
        <v>20</v>
      </c>
      <c r="T23" s="29">
        <f t="shared" si="1"/>
        <v>-0.57800000000000007</v>
      </c>
      <c r="U23" s="3">
        <f t="shared" si="2"/>
        <v>-6.6587255561348133E-2</v>
      </c>
      <c r="W23" s="3">
        <v>20</v>
      </c>
      <c r="X23" s="3">
        <f t="shared" si="8"/>
        <v>10946</v>
      </c>
      <c r="Y23" s="29">
        <f t="shared" si="3"/>
        <v>-0.57800000000000007</v>
      </c>
      <c r="Z23" s="3">
        <f t="shared" si="4"/>
        <v>-6.6587255561348133E-2</v>
      </c>
      <c r="AA23" s="3"/>
      <c r="AB23" s="3"/>
      <c r="AC23" s="3"/>
      <c r="AD23" s="3"/>
    </row>
    <row r="24" spans="1:30" x14ac:dyDescent="0.3">
      <c r="A24" s="3" t="s">
        <v>20</v>
      </c>
      <c r="B24" s="25" t="s">
        <v>2</v>
      </c>
      <c r="C24" s="25" t="s">
        <v>32</v>
      </c>
      <c r="D24" s="20"/>
      <c r="K24" s="3" t="s">
        <v>13</v>
      </c>
      <c r="L24" s="3">
        <v>21</v>
      </c>
      <c r="M24" s="29">
        <f t="shared" si="6"/>
        <v>-0.56800000000000006</v>
      </c>
      <c r="N24" s="3">
        <f t="shared" si="0"/>
        <v>-6.1101665215191288E-2</v>
      </c>
      <c r="S24" s="3">
        <v>21</v>
      </c>
      <c r="T24" s="29">
        <f t="shared" si="1"/>
        <v>-0.56800000000000006</v>
      </c>
      <c r="U24" s="3">
        <f t="shared" si="2"/>
        <v>-6.1101665215191288E-2</v>
      </c>
      <c r="W24" s="3">
        <v>21</v>
      </c>
      <c r="X24" s="3">
        <f t="shared" si="8"/>
        <v>17711</v>
      </c>
      <c r="Y24" s="29">
        <f t="shared" si="3"/>
        <v>-0.56800000000000006</v>
      </c>
      <c r="Z24" s="3">
        <f t="shared" si="4"/>
        <v>-6.1101665215191288E-2</v>
      </c>
      <c r="AA24" s="3"/>
      <c r="AB24" s="3"/>
      <c r="AC24" s="3"/>
      <c r="AD24" s="3"/>
    </row>
    <row r="25" spans="1:30" x14ac:dyDescent="0.3">
      <c r="A25" s="3">
        <v>0</v>
      </c>
      <c r="B25" s="25">
        <f>B8</f>
        <v>-0.77800000000000002</v>
      </c>
      <c r="C25" s="25">
        <f>(B25+($E$1)^(1.5*B25))*(B25+1)</f>
        <v>-0.10360752344495522</v>
      </c>
      <c r="D25" s="20"/>
      <c r="U25" s="21">
        <f>MIN(U3:U24)</f>
        <v>-0.10675212891232283</v>
      </c>
    </row>
    <row r="26" spans="1:30" x14ac:dyDescent="0.3">
      <c r="A26" s="3">
        <v>1</v>
      </c>
      <c r="B26" s="25">
        <f>$B$25+A26*$C$23</f>
        <v>-0.65628571428571436</v>
      </c>
      <c r="C26" s="25">
        <f t="shared" ref="C26:C32" si="9">(B26+($E$1)^(1.5*B26))*(B26+1)</f>
        <v>-9.7145009569524265E-2</v>
      </c>
      <c r="D26" s="20"/>
      <c r="K26" s="3" t="s">
        <v>47</v>
      </c>
      <c r="L26" s="3">
        <f>(M24-M3)/2</f>
        <v>0.10499999999999998</v>
      </c>
      <c r="M26" s="3"/>
      <c r="N26" s="3" t="s">
        <v>46</v>
      </c>
      <c r="O26" s="3">
        <f>P3/2</f>
        <v>5.0000000000000001E-3</v>
      </c>
      <c r="P26" s="3" t="s">
        <v>50</v>
      </c>
      <c r="Q26" s="29">
        <f>T24-T3</f>
        <v>0.20999999999999996</v>
      </c>
    </row>
    <row r="27" spans="1:30" x14ac:dyDescent="0.3">
      <c r="A27" s="3">
        <v>2</v>
      </c>
      <c r="B27" s="25">
        <f t="shared" ref="B27:B32" si="10">$B$25+A27*$C$23</f>
        <v>-0.53457142857142859</v>
      </c>
      <c r="C27" s="25">
        <f t="shared" si="9"/>
        <v>-4.0062301567860337E-2</v>
      </c>
      <c r="D27" s="20"/>
    </row>
    <row r="28" spans="1:30" x14ac:dyDescent="0.3">
      <c r="A28" s="3">
        <v>3</v>
      </c>
      <c r="B28" s="25">
        <f t="shared" si="10"/>
        <v>-0.41285714285714292</v>
      </c>
      <c r="C28" s="25">
        <f t="shared" si="9"/>
        <v>7.366980157705752E-2</v>
      </c>
      <c r="D28" s="20"/>
      <c r="K28" s="3" t="s">
        <v>20</v>
      </c>
      <c r="L28" s="3" t="s">
        <v>12</v>
      </c>
      <c r="M28" s="3" t="s">
        <v>13</v>
      </c>
      <c r="N28" s="3" t="s">
        <v>14</v>
      </c>
      <c r="O28" s="3" t="s">
        <v>15</v>
      </c>
      <c r="P28" s="3" t="s">
        <v>16</v>
      </c>
      <c r="Q28" s="3" t="s">
        <v>17</v>
      </c>
      <c r="R28" s="41" t="s">
        <v>48</v>
      </c>
      <c r="S28" s="41"/>
      <c r="V28" t="s">
        <v>52</v>
      </c>
      <c r="W28" t="s">
        <v>53</v>
      </c>
    </row>
    <row r="29" spans="1:30" x14ac:dyDescent="0.3">
      <c r="A29" s="3">
        <v>4</v>
      </c>
      <c r="B29" s="25">
        <f t="shared" si="10"/>
        <v>-0.2911428571428572</v>
      </c>
      <c r="C29" s="25">
        <f t="shared" si="9"/>
        <v>0.2516536191348609</v>
      </c>
      <c r="D29" s="20"/>
      <c r="K29" s="3">
        <v>1</v>
      </c>
      <c r="L29" s="29">
        <f>M3</f>
        <v>-0.77800000000000002</v>
      </c>
      <c r="M29" s="29">
        <f>M24</f>
        <v>-0.56800000000000006</v>
      </c>
      <c r="N29" s="3">
        <f>(L29+M29)/2-$O$26/2</f>
        <v>-0.67549999999999999</v>
      </c>
      <c r="O29" s="3">
        <f>(L29+M29)/2+$O$26/2</f>
        <v>-0.6705000000000001</v>
      </c>
      <c r="P29" s="3">
        <f>(L29+$E$1^(1.5*L29))*(L29+1)</f>
        <v>-0.10360752344495522</v>
      </c>
      <c r="Q29" s="3">
        <f>(M29+$E$1^(1.5*M29))*(M29+1)</f>
        <v>-6.1101665215191288E-2</v>
      </c>
      <c r="R29" s="3" t="b">
        <f>ABS(L29-M29)&lt;=P3</f>
        <v>0</v>
      </c>
      <c r="S29" s="3" t="str">
        <f>IF(R29=TRUE,(L29-M29)/2,"Нет решения")</f>
        <v>Нет решения</v>
      </c>
    </row>
    <row r="30" spans="1:30" x14ac:dyDescent="0.3">
      <c r="A30" s="3">
        <v>5</v>
      </c>
      <c r="B30" s="25">
        <f t="shared" si="10"/>
        <v>-0.16942857142857148</v>
      </c>
      <c r="C30" s="25">
        <f t="shared" si="9"/>
        <v>0.50345288762559592</v>
      </c>
      <c r="D30" s="20"/>
      <c r="K30" s="3">
        <v>2</v>
      </c>
      <c r="L30" s="29">
        <f>IF(P29&gt;Q29,N29,L29)</f>
        <v>-0.77800000000000002</v>
      </c>
      <c r="M30" s="3">
        <f>IF(P29&lt;=Q29,O29,M29)</f>
        <v>-0.6705000000000001</v>
      </c>
      <c r="N30" s="3">
        <f t="shared" ref="N30:N54" si="11">(L30+M30)/2-$O$26/2</f>
        <v>-0.72675000000000001</v>
      </c>
      <c r="O30" s="3">
        <f t="shared" ref="O30:O54" si="12">(L30+M30)/2+$O$26/2</f>
        <v>-0.72175000000000011</v>
      </c>
      <c r="P30" s="3">
        <f t="shared" ref="P30:P54" si="13">(L30+$E$1^(1.5*L30))*(L30+1)</f>
        <v>-0.10360752344495522</v>
      </c>
      <c r="Q30" s="3">
        <f t="shared" ref="Q30:Q54" si="14">(M30+$E$1^(1.5*M30))*(M30+1)</f>
        <v>-0.10040846642983658</v>
      </c>
      <c r="R30" s="3" t="b">
        <f t="shared" ref="R30:R35" si="15">ABS(L30-M30)&lt;=P4</f>
        <v>0</v>
      </c>
      <c r="S30" s="3" t="str">
        <f t="shared" ref="S30:S54" si="16">IF(R30=TRUE,(L30-M30)/2,"Нет решения")</f>
        <v>Нет решения</v>
      </c>
    </row>
    <row r="31" spans="1:30" x14ac:dyDescent="0.3">
      <c r="A31" s="3">
        <v>6</v>
      </c>
      <c r="B31" s="25">
        <f t="shared" si="10"/>
        <v>-4.771428571428582E-2</v>
      </c>
      <c r="C31" s="25">
        <f t="shared" si="9"/>
        <v>0.84107349873279547</v>
      </c>
      <c r="D31" s="20"/>
      <c r="K31" s="3">
        <v>3</v>
      </c>
      <c r="L31" s="29">
        <f t="shared" ref="L31:L54" si="17">IF(P30&gt;Q30,N30,L30)</f>
        <v>-0.77800000000000002</v>
      </c>
      <c r="M31" s="3">
        <f t="shared" ref="M31:M54" si="18">IF(P30&lt;=Q30,O30,M30)</f>
        <v>-0.72175000000000011</v>
      </c>
      <c r="N31" s="3">
        <f t="shared" si="11"/>
        <v>-0.75237500000000002</v>
      </c>
      <c r="O31" s="3">
        <f t="shared" si="12"/>
        <v>-0.74737500000000012</v>
      </c>
      <c r="P31" s="3">
        <f t="shared" si="13"/>
        <v>-0.10360752344495522</v>
      </c>
      <c r="Q31" s="3">
        <f t="shared" si="14"/>
        <v>-0.10658219884411635</v>
      </c>
      <c r="R31" s="3" t="b">
        <f t="shared" si="15"/>
        <v>0</v>
      </c>
      <c r="S31" s="3" t="str">
        <f t="shared" si="16"/>
        <v>Нет решения</v>
      </c>
    </row>
    <row r="32" spans="1:30" x14ac:dyDescent="0.3">
      <c r="A32" s="3">
        <v>7</v>
      </c>
      <c r="B32" s="25">
        <f t="shared" si="10"/>
        <v>7.3999999999999955E-2</v>
      </c>
      <c r="C32" s="25">
        <f t="shared" si="9"/>
        <v>1.2795581285670554</v>
      </c>
      <c r="D32" s="20"/>
      <c r="K32" s="3">
        <v>4</v>
      </c>
      <c r="L32" s="29">
        <f t="shared" si="17"/>
        <v>-0.75237500000000002</v>
      </c>
      <c r="M32" s="3">
        <f t="shared" si="18"/>
        <v>-0.72175000000000011</v>
      </c>
      <c r="N32" s="3">
        <f t="shared" si="11"/>
        <v>-0.73956250000000001</v>
      </c>
      <c r="O32" s="3">
        <f t="shared" si="12"/>
        <v>-0.73456250000000012</v>
      </c>
      <c r="P32" s="3">
        <f t="shared" si="13"/>
        <v>-0.1062006783994658</v>
      </c>
      <c r="Q32" s="3">
        <f t="shared" si="14"/>
        <v>-0.10658219884411635</v>
      </c>
      <c r="R32" s="3" t="b">
        <f t="shared" si="15"/>
        <v>0</v>
      </c>
      <c r="S32" s="3" t="str">
        <f t="shared" si="16"/>
        <v>Нет решения</v>
      </c>
    </row>
    <row r="33" spans="1:20" x14ac:dyDescent="0.3">
      <c r="A33" s="3" t="s">
        <v>43</v>
      </c>
      <c r="B33" s="25">
        <f>MIN(B25:B32)</f>
        <v>-0.77800000000000002</v>
      </c>
      <c r="C33" s="25">
        <f>MIN(C25:C32)</f>
        <v>-0.10360752344495522</v>
      </c>
      <c r="D33" s="20"/>
      <c r="K33" s="3">
        <v>5</v>
      </c>
      <c r="L33" s="29">
        <f t="shared" si="17"/>
        <v>-0.73956250000000001</v>
      </c>
      <c r="M33" s="3">
        <f t="shared" si="18"/>
        <v>-0.72175000000000011</v>
      </c>
      <c r="N33" s="3">
        <f t="shared" si="11"/>
        <v>-0.73315624999999995</v>
      </c>
      <c r="O33" s="3">
        <f t="shared" si="12"/>
        <v>-0.72815625000000006</v>
      </c>
      <c r="P33" s="3">
        <f t="shared" si="13"/>
        <v>-0.10672395156814127</v>
      </c>
      <c r="Q33" s="3">
        <f t="shared" si="14"/>
        <v>-0.10658219884411635</v>
      </c>
      <c r="R33" s="3" t="b">
        <f t="shared" si="15"/>
        <v>0</v>
      </c>
      <c r="S33" s="3" t="str">
        <f t="shared" si="16"/>
        <v>Нет решения</v>
      </c>
    </row>
    <row r="34" spans="1:20" x14ac:dyDescent="0.3">
      <c r="K34" s="3">
        <v>6</v>
      </c>
      <c r="L34" s="29">
        <f t="shared" si="17"/>
        <v>-0.73956250000000001</v>
      </c>
      <c r="M34" s="3">
        <f t="shared" si="18"/>
        <v>-0.72815625000000006</v>
      </c>
      <c r="N34" s="3">
        <f t="shared" si="11"/>
        <v>-0.73635937499999993</v>
      </c>
      <c r="O34" s="3">
        <f t="shared" si="12"/>
        <v>-0.73135937500000003</v>
      </c>
      <c r="P34" s="3">
        <f t="shared" si="13"/>
        <v>-0.10672395156814127</v>
      </c>
      <c r="Q34" s="3">
        <f t="shared" si="14"/>
        <v>-0.10675036229562317</v>
      </c>
      <c r="R34" s="3" t="b">
        <f t="shared" si="15"/>
        <v>0</v>
      </c>
      <c r="S34" s="3" t="str">
        <f t="shared" si="16"/>
        <v>Нет решения</v>
      </c>
    </row>
    <row r="35" spans="1:20" x14ac:dyDescent="0.3">
      <c r="K35" s="3">
        <v>7</v>
      </c>
      <c r="L35" s="29">
        <f t="shared" si="17"/>
        <v>-0.73635937499999993</v>
      </c>
      <c r="M35" s="3">
        <f t="shared" si="18"/>
        <v>-0.72815625000000006</v>
      </c>
      <c r="N35" s="3">
        <f t="shared" si="11"/>
        <v>-0.73475781249999994</v>
      </c>
      <c r="O35" s="3">
        <f t="shared" si="12"/>
        <v>-0.72975781250000005</v>
      </c>
      <c r="P35" s="3">
        <f t="shared" si="13"/>
        <v>-0.10677334220130411</v>
      </c>
      <c r="Q35" s="3">
        <f t="shared" si="14"/>
        <v>-0.10675036229562317</v>
      </c>
      <c r="R35" s="3" t="b">
        <f t="shared" si="15"/>
        <v>0</v>
      </c>
      <c r="S35" s="3" t="str">
        <f t="shared" si="16"/>
        <v>Нет решения</v>
      </c>
    </row>
    <row r="36" spans="1:20" x14ac:dyDescent="0.3">
      <c r="K36" s="3">
        <v>8</v>
      </c>
      <c r="L36" s="29">
        <f t="shared" si="17"/>
        <v>-0.73635937499999993</v>
      </c>
      <c r="M36" s="3">
        <f t="shared" si="18"/>
        <v>-0.72975781250000005</v>
      </c>
      <c r="N36" s="3">
        <f t="shared" si="11"/>
        <v>-0.73555859374999999</v>
      </c>
      <c r="O36" s="3">
        <f t="shared" si="12"/>
        <v>-0.7305585937500001</v>
      </c>
      <c r="P36" s="3">
        <f t="shared" si="13"/>
        <v>-0.10677334220130411</v>
      </c>
      <c r="Q36" s="3">
        <f t="shared" si="14"/>
        <v>-0.10677178234070989</v>
      </c>
      <c r="R36" s="3" t="b">
        <f>ABS(L36-M36)&lt;=P10</f>
        <v>0</v>
      </c>
      <c r="S36" s="3" t="str">
        <f t="shared" si="16"/>
        <v>Нет решения</v>
      </c>
    </row>
    <row r="37" spans="1:20" x14ac:dyDescent="0.3">
      <c r="K37" s="3">
        <v>9</v>
      </c>
      <c r="L37" s="29">
        <f t="shared" si="17"/>
        <v>-0.73635937499999993</v>
      </c>
      <c r="M37" s="3">
        <f t="shared" si="18"/>
        <v>-0.7305585937500001</v>
      </c>
      <c r="N37" s="3">
        <f t="shared" si="11"/>
        <v>-0.73595898437499996</v>
      </c>
      <c r="O37" s="3">
        <f t="shared" si="12"/>
        <v>-0.73095898437500006</v>
      </c>
      <c r="P37" s="3">
        <f t="shared" si="13"/>
        <v>-0.10677334220130411</v>
      </c>
      <c r="Q37" s="3">
        <f t="shared" si="14"/>
        <v>-0.10677940651357733</v>
      </c>
      <c r="R37" s="3" t="b">
        <f t="shared" ref="R37:R54" si="19">ABS(L37-M37)&lt;=P11</f>
        <v>0</v>
      </c>
      <c r="S37" s="3" t="str">
        <f t="shared" si="16"/>
        <v>Нет решения</v>
      </c>
    </row>
    <row r="38" spans="1:20" x14ac:dyDescent="0.3">
      <c r="K38" s="3">
        <v>10</v>
      </c>
      <c r="L38" s="29">
        <f t="shared" si="17"/>
        <v>-0.73595898437499996</v>
      </c>
      <c r="M38" s="3">
        <f t="shared" si="18"/>
        <v>-0.7305585937500001</v>
      </c>
      <c r="N38" s="3">
        <f t="shared" si="11"/>
        <v>-0.73575878906249992</v>
      </c>
      <c r="O38" s="3">
        <f t="shared" si="12"/>
        <v>-0.73075878906250002</v>
      </c>
      <c r="P38" s="3">
        <f t="shared" si="13"/>
        <v>-0.10677721597488932</v>
      </c>
      <c r="Q38" s="3">
        <f t="shared" si="14"/>
        <v>-0.10677940651357733</v>
      </c>
      <c r="R38" s="3" t="b">
        <f t="shared" si="19"/>
        <v>0</v>
      </c>
      <c r="S38" s="3" t="str">
        <f t="shared" si="16"/>
        <v>Нет решения</v>
      </c>
    </row>
    <row r="39" spans="1:20" x14ac:dyDescent="0.3">
      <c r="K39" s="3">
        <v>11</v>
      </c>
      <c r="L39" s="29">
        <f t="shared" si="17"/>
        <v>-0.73575878906249992</v>
      </c>
      <c r="M39" s="3">
        <f t="shared" si="18"/>
        <v>-0.7305585937500001</v>
      </c>
      <c r="N39" s="3">
        <f t="shared" si="11"/>
        <v>-0.73565869140624995</v>
      </c>
      <c r="O39" s="3">
        <f t="shared" si="12"/>
        <v>-0.73065869140625006</v>
      </c>
      <c r="P39" s="3">
        <f t="shared" si="13"/>
        <v>-0.10677896099762943</v>
      </c>
      <c r="Q39" s="3">
        <f t="shared" si="14"/>
        <v>-0.10677940651357733</v>
      </c>
      <c r="R39" s="3" t="b">
        <f t="shared" si="19"/>
        <v>0</v>
      </c>
      <c r="S39" s="3" t="str">
        <f t="shared" si="16"/>
        <v>Нет решения</v>
      </c>
    </row>
    <row r="40" spans="1:20" x14ac:dyDescent="0.3">
      <c r="K40" s="3">
        <v>12</v>
      </c>
      <c r="L40" s="29">
        <f t="shared" si="17"/>
        <v>-0.73565869140624995</v>
      </c>
      <c r="M40" s="3">
        <f t="shared" si="18"/>
        <v>-0.7305585937500001</v>
      </c>
      <c r="N40" s="3">
        <f t="shared" si="11"/>
        <v>-0.73560864257812497</v>
      </c>
      <c r="O40" s="3">
        <f t="shared" si="12"/>
        <v>-0.73060864257812508</v>
      </c>
      <c r="P40" s="3">
        <f t="shared" si="13"/>
        <v>-0.10677978553409265</v>
      </c>
      <c r="Q40" s="3">
        <f t="shared" si="14"/>
        <v>-0.10677940651357733</v>
      </c>
      <c r="R40" s="3" t="b">
        <f t="shared" si="19"/>
        <v>0</v>
      </c>
      <c r="S40" s="3" t="str">
        <f t="shared" si="16"/>
        <v>Нет решения</v>
      </c>
    </row>
    <row r="41" spans="1:20" x14ac:dyDescent="0.3">
      <c r="K41" s="3">
        <v>13</v>
      </c>
      <c r="L41" s="29">
        <f t="shared" si="17"/>
        <v>-0.73565869140624995</v>
      </c>
      <c r="M41" s="3">
        <f t="shared" si="18"/>
        <v>-0.73060864257812508</v>
      </c>
      <c r="N41" s="3">
        <f t="shared" si="11"/>
        <v>-0.73563366699218746</v>
      </c>
      <c r="O41" s="3">
        <f t="shared" si="12"/>
        <v>-0.73063366699218757</v>
      </c>
      <c r="P41" s="3">
        <f t="shared" si="13"/>
        <v>-0.10677978553409265</v>
      </c>
      <c r="Q41" s="3">
        <f t="shared" si="14"/>
        <v>-0.10677981476244214</v>
      </c>
      <c r="R41" s="3" t="b">
        <f t="shared" si="19"/>
        <v>0</v>
      </c>
      <c r="S41" s="3" t="str">
        <f t="shared" si="16"/>
        <v>Нет решения</v>
      </c>
    </row>
    <row r="42" spans="1:20" x14ac:dyDescent="0.3">
      <c r="K42" s="3">
        <v>14</v>
      </c>
      <c r="L42" s="29">
        <f t="shared" si="17"/>
        <v>-0.73563366699218746</v>
      </c>
      <c r="M42" s="3">
        <f t="shared" si="18"/>
        <v>-0.73060864257812508</v>
      </c>
      <c r="N42" s="3">
        <f t="shared" si="11"/>
        <v>-0.73562115478515622</v>
      </c>
      <c r="O42" s="3">
        <f t="shared" si="12"/>
        <v>-0.73062115478515632</v>
      </c>
      <c r="P42" s="3">
        <f t="shared" si="13"/>
        <v>-0.10677998667039201</v>
      </c>
      <c r="Q42" s="3">
        <f t="shared" si="14"/>
        <v>-0.10677981476244214</v>
      </c>
      <c r="R42" s="3" t="b">
        <f t="shared" si="19"/>
        <v>0</v>
      </c>
      <c r="S42" s="3" t="str">
        <f t="shared" si="16"/>
        <v>Нет решения</v>
      </c>
    </row>
    <row r="43" spans="1:20" x14ac:dyDescent="0.3">
      <c r="K43" s="3">
        <v>15</v>
      </c>
      <c r="L43" s="29">
        <f t="shared" si="17"/>
        <v>-0.73563366699218746</v>
      </c>
      <c r="M43" s="3">
        <f t="shared" si="18"/>
        <v>-0.73062115478515632</v>
      </c>
      <c r="N43" s="3">
        <f t="shared" si="11"/>
        <v>-0.73562741088867178</v>
      </c>
      <c r="O43" s="3">
        <f t="shared" si="12"/>
        <v>-0.73062741088867189</v>
      </c>
      <c r="P43" s="3">
        <f t="shared" si="13"/>
        <v>-0.10677998667039201</v>
      </c>
      <c r="Q43" s="3">
        <f t="shared" si="14"/>
        <v>-0.10677991557013174</v>
      </c>
      <c r="R43" s="3" t="b">
        <f t="shared" si="19"/>
        <v>0</v>
      </c>
      <c r="S43" s="3" t="str">
        <f t="shared" si="16"/>
        <v>Нет решения</v>
      </c>
    </row>
    <row r="44" spans="1:20" x14ac:dyDescent="0.3">
      <c r="K44" s="3">
        <v>16</v>
      </c>
      <c r="L44" s="29">
        <f t="shared" si="17"/>
        <v>-0.73563366699218746</v>
      </c>
      <c r="M44" s="3">
        <f t="shared" si="18"/>
        <v>-0.73062741088867189</v>
      </c>
      <c r="N44" s="3">
        <f t="shared" si="11"/>
        <v>-0.73563053894042962</v>
      </c>
      <c r="O44" s="3">
        <f t="shared" si="12"/>
        <v>-0.73063053894042973</v>
      </c>
      <c r="P44" s="3">
        <f t="shared" si="13"/>
        <v>-0.10677998667039201</v>
      </c>
      <c r="Q44" s="3">
        <f t="shared" si="14"/>
        <v>-0.106779965785801</v>
      </c>
      <c r="R44" s="3" t="b">
        <f t="shared" si="19"/>
        <v>0</v>
      </c>
      <c r="S44" s="3" t="str">
        <f t="shared" si="16"/>
        <v>Нет решения</v>
      </c>
    </row>
    <row r="45" spans="1:20" x14ac:dyDescent="0.3">
      <c r="K45" s="3">
        <v>17</v>
      </c>
      <c r="L45" s="29">
        <f t="shared" si="17"/>
        <v>-0.73563366699218746</v>
      </c>
      <c r="M45" s="3">
        <f t="shared" si="18"/>
        <v>-0.73063053894042973</v>
      </c>
      <c r="N45" s="3">
        <f t="shared" si="11"/>
        <v>-0.73563210296630854</v>
      </c>
      <c r="O45" s="3">
        <f t="shared" si="12"/>
        <v>-0.73063210296630865</v>
      </c>
      <c r="P45" s="3">
        <f t="shared" si="13"/>
        <v>-0.10677998667039201</v>
      </c>
      <c r="Q45" s="3">
        <f t="shared" si="14"/>
        <v>-0.10677999084659202</v>
      </c>
      <c r="R45" s="3" t="b">
        <f t="shared" si="19"/>
        <v>0</v>
      </c>
      <c r="S45" s="3" t="str">
        <f t="shared" si="16"/>
        <v>Нет решения</v>
      </c>
    </row>
    <row r="46" spans="1:20" x14ac:dyDescent="0.3">
      <c r="K46" s="3">
        <v>18</v>
      </c>
      <c r="L46" s="29">
        <f t="shared" si="17"/>
        <v>-0.73563210296630854</v>
      </c>
      <c r="M46" s="3">
        <f t="shared" si="18"/>
        <v>-0.73063053894042973</v>
      </c>
      <c r="N46" s="3">
        <f t="shared" si="11"/>
        <v>-0.73563132095336914</v>
      </c>
      <c r="O46" s="3">
        <f t="shared" si="12"/>
        <v>-0.73063132095336925</v>
      </c>
      <c r="P46" s="3">
        <f t="shared" si="13"/>
        <v>-0.10677999917503125</v>
      </c>
      <c r="Q46" s="3">
        <f t="shared" si="14"/>
        <v>-0.10677999084659202</v>
      </c>
      <c r="R46" s="3" t="b">
        <f t="shared" si="19"/>
        <v>0</v>
      </c>
      <c r="S46" s="3" t="str">
        <f t="shared" si="16"/>
        <v>Нет решения</v>
      </c>
    </row>
    <row r="47" spans="1:20" x14ac:dyDescent="0.3">
      <c r="K47" s="3">
        <v>19</v>
      </c>
      <c r="L47" s="29">
        <f t="shared" si="17"/>
        <v>-0.73563210296630854</v>
      </c>
      <c r="M47" s="3">
        <f t="shared" si="18"/>
        <v>-0.73063132095336925</v>
      </c>
      <c r="N47" s="3">
        <f t="shared" si="11"/>
        <v>-0.73563171195983879</v>
      </c>
      <c r="O47" s="3">
        <f t="shared" si="12"/>
        <v>-0.73063171195983889</v>
      </c>
      <c r="P47" s="3">
        <f t="shared" si="13"/>
        <v>-0.10677999917503125</v>
      </c>
      <c r="Q47" s="3">
        <f t="shared" si="14"/>
        <v>-0.1067799971068894</v>
      </c>
      <c r="R47" s="3" t="b">
        <f t="shared" si="19"/>
        <v>0</v>
      </c>
      <c r="S47" s="3" t="str">
        <f t="shared" si="16"/>
        <v>Нет решения</v>
      </c>
      <c r="T47" s="6"/>
    </row>
    <row r="48" spans="1:20" x14ac:dyDescent="0.3">
      <c r="K48" s="3">
        <v>20</v>
      </c>
      <c r="L48" s="29">
        <f t="shared" si="17"/>
        <v>-0.73563210296630854</v>
      </c>
      <c r="M48" s="3">
        <f t="shared" si="18"/>
        <v>-0.73063171195983889</v>
      </c>
      <c r="N48" s="3">
        <f t="shared" si="11"/>
        <v>-0.73563190746307372</v>
      </c>
      <c r="O48" s="3">
        <f t="shared" si="12"/>
        <v>-0.73063190746307383</v>
      </c>
      <c r="P48" s="3">
        <f t="shared" si="13"/>
        <v>-0.10677999917503125</v>
      </c>
      <c r="Q48" s="3">
        <f t="shared" si="14"/>
        <v>-0.10678000023630305</v>
      </c>
      <c r="R48" s="3" t="b">
        <f t="shared" si="19"/>
        <v>0</v>
      </c>
      <c r="S48" s="3" t="str">
        <f t="shared" si="16"/>
        <v>Нет решения</v>
      </c>
      <c r="T48" s="6"/>
    </row>
    <row r="49" spans="11:20" x14ac:dyDescent="0.3">
      <c r="K49" s="3">
        <v>21</v>
      </c>
      <c r="L49" s="29">
        <f t="shared" si="17"/>
        <v>-0.73563190746307372</v>
      </c>
      <c r="M49" s="3">
        <f t="shared" si="18"/>
        <v>-0.73063171195983889</v>
      </c>
      <c r="N49" s="3">
        <f t="shared" si="11"/>
        <v>-0.73563180971145625</v>
      </c>
      <c r="O49" s="3">
        <f t="shared" si="12"/>
        <v>-0.73063180971145636</v>
      </c>
      <c r="P49" s="3">
        <f t="shared" si="13"/>
        <v>-0.10678000073756207</v>
      </c>
      <c r="Q49" s="3">
        <f t="shared" si="14"/>
        <v>-0.10678000023630305</v>
      </c>
      <c r="R49" s="3" t="b">
        <f t="shared" si="19"/>
        <v>0</v>
      </c>
      <c r="S49" s="3" t="str">
        <f t="shared" si="16"/>
        <v>Нет решения</v>
      </c>
      <c r="T49" s="6"/>
    </row>
    <row r="50" spans="11:20" x14ac:dyDescent="0.3">
      <c r="K50" s="3">
        <v>22</v>
      </c>
      <c r="L50" s="29">
        <f t="shared" si="17"/>
        <v>-0.73563190746307372</v>
      </c>
      <c r="M50" s="3">
        <f t="shared" si="18"/>
        <v>-0.73063180971145636</v>
      </c>
      <c r="N50" s="3">
        <f t="shared" si="11"/>
        <v>-0.73563185858726499</v>
      </c>
      <c r="O50" s="3">
        <f t="shared" si="12"/>
        <v>-0.73063185858726509</v>
      </c>
      <c r="P50" s="3">
        <f t="shared" si="13"/>
        <v>-0.10678000073756207</v>
      </c>
      <c r="Q50" s="3">
        <f t="shared" si="14"/>
        <v>-0.10678000101857987</v>
      </c>
      <c r="R50" s="3" t="b">
        <f t="shared" si="19"/>
        <v>0</v>
      </c>
      <c r="S50" s="3" t="str">
        <f t="shared" si="16"/>
        <v>Нет решения</v>
      </c>
      <c r="T50" s="6"/>
    </row>
    <row r="51" spans="11:20" x14ac:dyDescent="0.3">
      <c r="K51" s="3">
        <v>23</v>
      </c>
      <c r="L51" s="29">
        <f t="shared" si="17"/>
        <v>-0.73563185858726499</v>
      </c>
      <c r="M51" s="3">
        <f t="shared" si="18"/>
        <v>-0.73063180971145636</v>
      </c>
      <c r="N51" s="3">
        <f t="shared" si="11"/>
        <v>-0.73563183414936062</v>
      </c>
      <c r="O51" s="3">
        <f t="shared" si="12"/>
        <v>-0.73063183414936073</v>
      </c>
      <c r="P51" s="3">
        <f t="shared" si="13"/>
        <v>-0.10678000112817569</v>
      </c>
      <c r="Q51" s="3">
        <f t="shared" si="14"/>
        <v>-0.10678000101857987</v>
      </c>
      <c r="R51" s="3" t="b">
        <f t="shared" si="19"/>
        <v>0</v>
      </c>
      <c r="S51" s="3" t="str">
        <f t="shared" si="16"/>
        <v>Нет решения</v>
      </c>
      <c r="T51" s="6"/>
    </row>
    <row r="52" spans="11:20" x14ac:dyDescent="0.3">
      <c r="K52" s="3">
        <v>24</v>
      </c>
      <c r="L52" s="29">
        <f t="shared" si="17"/>
        <v>-0.73563185858726499</v>
      </c>
      <c r="M52" s="3">
        <f t="shared" si="18"/>
        <v>-0.73063183414936073</v>
      </c>
      <c r="N52" s="3">
        <f t="shared" si="11"/>
        <v>-0.7356318463683128</v>
      </c>
      <c r="O52" s="3">
        <f t="shared" si="12"/>
        <v>-0.73063184636831291</v>
      </c>
      <c r="P52" s="3">
        <f t="shared" si="13"/>
        <v>-0.10678000112817569</v>
      </c>
      <c r="Q52" s="3">
        <f t="shared" si="14"/>
        <v>-0.1067800012141443</v>
      </c>
      <c r="R52" s="3" t="b">
        <f t="shared" si="19"/>
        <v>1</v>
      </c>
      <c r="S52" s="3">
        <f t="shared" si="16"/>
        <v>-2.5000122189521301E-3</v>
      </c>
      <c r="T52" s="6"/>
    </row>
    <row r="53" spans="11:20" x14ac:dyDescent="0.3">
      <c r="K53" s="3">
        <v>25</v>
      </c>
      <c r="L53" s="29">
        <f t="shared" si="17"/>
        <v>-0.7356318463683128</v>
      </c>
      <c r="M53" s="3">
        <f t="shared" si="18"/>
        <v>-0.73063183414936073</v>
      </c>
      <c r="N53" s="3">
        <f t="shared" si="11"/>
        <v>-0.73563184025883666</v>
      </c>
      <c r="O53" s="3">
        <f t="shared" si="12"/>
        <v>-0.73063184025883676</v>
      </c>
      <c r="P53" s="3">
        <f t="shared" si="13"/>
        <v>-0.10678000122582791</v>
      </c>
      <c r="Q53" s="3">
        <f t="shared" si="14"/>
        <v>-0.1067800012141443</v>
      </c>
      <c r="R53" s="3" t="b">
        <f t="shared" si="19"/>
        <v>0</v>
      </c>
      <c r="S53" s="3" t="str">
        <f t="shared" si="16"/>
        <v>Нет решения</v>
      </c>
      <c r="T53" s="6"/>
    </row>
    <row r="54" spans="11:20" x14ac:dyDescent="0.3">
      <c r="K54" s="3">
        <v>26</v>
      </c>
      <c r="L54" s="29">
        <f t="shared" si="17"/>
        <v>-0.7356318463683128</v>
      </c>
      <c r="M54" s="3">
        <f t="shared" si="18"/>
        <v>-0.73063184025883676</v>
      </c>
      <c r="N54" s="3">
        <f t="shared" si="11"/>
        <v>-0.73563184331357467</v>
      </c>
      <c r="O54" s="3">
        <f t="shared" si="12"/>
        <v>-0.73063184331357478</v>
      </c>
      <c r="P54" s="3">
        <f t="shared" si="13"/>
        <v>-0.10678000122582791</v>
      </c>
      <c r="Q54" s="3">
        <f t="shared" si="14"/>
        <v>-0.10678000126303513</v>
      </c>
      <c r="R54" s="3" t="b">
        <f t="shared" si="19"/>
        <v>1</v>
      </c>
      <c r="S54" s="3">
        <f t="shared" si="16"/>
        <v>-2.5000030547380203E-3</v>
      </c>
      <c r="T54" s="6"/>
    </row>
    <row r="55" spans="11:20" x14ac:dyDescent="0.3">
      <c r="K55" s="6"/>
      <c r="L55" s="30"/>
      <c r="M55" s="3"/>
      <c r="N55" s="6"/>
      <c r="O55" s="6"/>
      <c r="P55" s="6"/>
      <c r="Q55" s="6"/>
      <c r="R55" s="6"/>
      <c r="S55" s="6"/>
      <c r="T55" s="6"/>
    </row>
    <row r="56" spans="11:20" x14ac:dyDescent="0.3">
      <c r="K56" s="6"/>
      <c r="L56" s="30"/>
      <c r="M56" s="6"/>
      <c r="N56" s="6"/>
      <c r="O56" s="6"/>
      <c r="P56" s="6"/>
      <c r="Q56" s="6"/>
      <c r="R56" s="6"/>
    </row>
    <row r="57" spans="11:20" x14ac:dyDescent="0.3">
      <c r="K57" s="6"/>
      <c r="L57" s="30"/>
      <c r="M57" s="6"/>
      <c r="N57" s="6"/>
      <c r="O57" s="6"/>
      <c r="P57" s="6"/>
      <c r="Q57" s="6"/>
      <c r="R57" s="6"/>
    </row>
    <row r="58" spans="11:20" x14ac:dyDescent="0.3">
      <c r="K58" s="6"/>
      <c r="L58" s="30"/>
      <c r="M58" s="6"/>
      <c r="N58" s="6"/>
      <c r="O58" s="6"/>
      <c r="P58" s="6"/>
      <c r="Q58" s="6"/>
      <c r="R58" s="6"/>
    </row>
    <row r="59" spans="11:20" x14ac:dyDescent="0.3">
      <c r="K59" s="6"/>
      <c r="L59" s="30"/>
      <c r="M59" s="6"/>
      <c r="N59" s="6"/>
      <c r="O59" s="6"/>
      <c r="P59" s="6"/>
      <c r="Q59" s="6"/>
      <c r="R59" s="6"/>
    </row>
    <row r="60" spans="11:20" x14ac:dyDescent="0.3">
      <c r="K60" s="6"/>
      <c r="L60" s="30"/>
      <c r="M60" s="6"/>
      <c r="N60" s="6"/>
      <c r="O60" s="6"/>
      <c r="P60" s="6"/>
      <c r="Q60" s="6"/>
      <c r="R60" s="6"/>
    </row>
    <row r="61" spans="11:20" x14ac:dyDescent="0.3">
      <c r="K61" s="6"/>
      <c r="L61" s="30"/>
      <c r="M61" s="6"/>
      <c r="N61" s="6"/>
      <c r="O61" s="6"/>
      <c r="P61" s="6"/>
      <c r="Q61" s="6"/>
      <c r="R61" s="6"/>
    </row>
    <row r="62" spans="11:20" x14ac:dyDescent="0.3">
      <c r="K62" s="6"/>
      <c r="L62" s="30"/>
      <c r="M62" s="6"/>
      <c r="N62" s="6"/>
      <c r="O62" s="6"/>
      <c r="P62" s="6"/>
      <c r="Q62" s="6"/>
      <c r="R62" s="6"/>
    </row>
    <row r="63" spans="11:20" x14ac:dyDescent="0.3">
      <c r="K63" s="6"/>
      <c r="L63" s="30"/>
      <c r="M63" s="6"/>
      <c r="N63" s="6"/>
      <c r="O63" s="6"/>
      <c r="P63" s="6"/>
      <c r="Q63" s="6"/>
      <c r="R63" s="6"/>
    </row>
    <row r="64" spans="11:20" x14ac:dyDescent="0.3">
      <c r="K64" s="6"/>
      <c r="L64" s="30"/>
      <c r="M64" s="6"/>
      <c r="N64" s="6"/>
      <c r="O64" s="6"/>
      <c r="P64" s="6"/>
      <c r="Q64" s="6"/>
      <c r="R64" s="6"/>
    </row>
    <row r="65" spans="11:18" x14ac:dyDescent="0.3">
      <c r="K65" s="6"/>
      <c r="L65" s="30"/>
      <c r="M65" s="6"/>
      <c r="N65" s="6"/>
      <c r="O65" s="6"/>
      <c r="P65" s="6"/>
      <c r="Q65" s="6"/>
      <c r="R65" s="6"/>
    </row>
    <row r="66" spans="11:18" x14ac:dyDescent="0.3">
      <c r="K66" s="6"/>
      <c r="L66" s="30"/>
      <c r="M66" s="6"/>
      <c r="N66" s="6"/>
      <c r="O66" s="6"/>
      <c r="P66" s="6"/>
      <c r="Q66" s="6"/>
      <c r="R66" s="6"/>
    </row>
    <row r="67" spans="11:18" x14ac:dyDescent="0.3">
      <c r="K67" s="6"/>
      <c r="L67" s="30"/>
      <c r="M67" s="6"/>
      <c r="N67" s="6"/>
      <c r="O67" s="6"/>
      <c r="P67" s="6"/>
      <c r="Q67" s="6"/>
      <c r="R67" s="6"/>
    </row>
    <row r="68" spans="11:18" x14ac:dyDescent="0.3">
      <c r="K68" s="6"/>
      <c r="L68" s="30"/>
      <c r="M68" s="6"/>
      <c r="N68" s="6"/>
      <c r="O68" s="6"/>
      <c r="P68" s="6"/>
      <c r="Q68" s="6"/>
      <c r="R68" s="6"/>
    </row>
    <row r="69" spans="11:18" x14ac:dyDescent="0.3">
      <c r="K69" s="6"/>
      <c r="L69" s="30"/>
      <c r="M69" s="6"/>
      <c r="N69" s="6"/>
      <c r="O69" s="6"/>
      <c r="P69" s="6"/>
      <c r="Q69" s="6"/>
      <c r="R69" s="6"/>
    </row>
    <row r="70" spans="11:18" x14ac:dyDescent="0.3">
      <c r="K70" s="6"/>
      <c r="L70" s="30"/>
      <c r="M70" s="6"/>
      <c r="N70" s="6"/>
      <c r="O70" s="6"/>
      <c r="P70" s="6"/>
      <c r="Q70" s="6"/>
      <c r="R70" s="6"/>
    </row>
    <row r="71" spans="11:18" x14ac:dyDescent="0.3">
      <c r="K71" s="6"/>
      <c r="L71" s="30"/>
      <c r="M71" s="6"/>
      <c r="N71" s="6"/>
      <c r="O71" s="6"/>
      <c r="P71" s="6"/>
      <c r="Q71" s="6"/>
      <c r="R71" s="6"/>
    </row>
    <row r="72" spans="11:18" x14ac:dyDescent="0.3">
      <c r="K72" s="6"/>
      <c r="L72" s="30"/>
      <c r="M72" s="6"/>
      <c r="N72" s="6"/>
      <c r="O72" s="6"/>
      <c r="P72" s="6"/>
      <c r="Q72" s="6"/>
      <c r="R72" s="6"/>
    </row>
    <row r="73" spans="11:18" x14ac:dyDescent="0.3">
      <c r="K73" s="6"/>
      <c r="L73" s="30"/>
      <c r="M73" s="6"/>
      <c r="N73" s="6"/>
      <c r="O73" s="6"/>
      <c r="P73" s="6"/>
      <c r="Q73" s="6"/>
      <c r="R73" s="6"/>
    </row>
    <row r="74" spans="11:18" x14ac:dyDescent="0.3">
      <c r="K74" s="6"/>
      <c r="L74" s="30"/>
      <c r="M74" s="6"/>
      <c r="N74" s="6"/>
      <c r="O74" s="6"/>
      <c r="P74" s="6"/>
      <c r="Q74" s="6"/>
      <c r="R74" s="6"/>
    </row>
    <row r="75" spans="11:18" x14ac:dyDescent="0.3">
      <c r="K75" s="6"/>
      <c r="L75" s="30"/>
      <c r="M75" s="6"/>
      <c r="N75" s="6"/>
      <c r="O75" s="6"/>
      <c r="P75" s="6"/>
      <c r="Q75" s="6"/>
      <c r="R75" s="6"/>
    </row>
    <row r="76" spans="11:18" x14ac:dyDescent="0.3">
      <c r="K76" s="6"/>
      <c r="L76" s="30"/>
      <c r="M76" s="6"/>
      <c r="N76" s="6"/>
      <c r="O76" s="6"/>
      <c r="P76" s="6"/>
      <c r="Q76" s="6"/>
      <c r="R76" s="6"/>
    </row>
    <row r="77" spans="11:18" x14ac:dyDescent="0.3">
      <c r="K77" s="6"/>
      <c r="L77" s="30"/>
      <c r="M77" s="6"/>
      <c r="N77" s="6"/>
      <c r="O77" s="6"/>
      <c r="P77" s="6"/>
      <c r="Q77" s="6"/>
      <c r="R77" s="6"/>
    </row>
    <row r="78" spans="11:18" x14ac:dyDescent="0.3">
      <c r="K78" s="6"/>
      <c r="L78" s="30"/>
      <c r="M78" s="6"/>
      <c r="N78" s="6"/>
      <c r="O78" s="6"/>
      <c r="P78" s="6"/>
      <c r="Q78" s="6"/>
      <c r="R78" s="6"/>
    </row>
  </sheetData>
  <mergeCells count="4">
    <mergeCell ref="B21:C21"/>
    <mergeCell ref="L1:P1"/>
    <mergeCell ref="R28:S28"/>
    <mergeCell ref="S1:U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2017-11-12T11:07:33Z</dcterms:modified>
</cp:coreProperties>
</file>