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Ира\Desktop\2k\Viscmat\"/>
    </mc:Choice>
  </mc:AlternateContent>
  <bookViews>
    <workbookView xWindow="0" yWindow="0" windowWidth="9216" windowHeight="666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H15" i="1" l="1"/>
  <c r="AH14" i="1"/>
  <c r="AF22" i="1"/>
  <c r="AF23" i="1"/>
  <c r="AF24" i="1"/>
  <c r="AF25" i="1"/>
  <c r="AF26" i="1"/>
  <c r="AE22" i="1"/>
  <c r="AD22" i="1"/>
  <c r="AC23" i="1" s="1"/>
  <c r="AE23" i="1" s="1"/>
  <c r="AC22" i="1"/>
  <c r="AF16" i="1"/>
  <c r="AF17" i="1"/>
  <c r="AF18" i="1"/>
  <c r="AF19" i="1"/>
  <c r="AF20" i="1"/>
  <c r="AF21" i="1"/>
  <c r="AF15" i="1"/>
  <c r="AE16" i="1"/>
  <c r="AD16" i="1"/>
  <c r="AC16" i="1"/>
  <c r="AE15" i="1"/>
  <c r="AE14" i="1"/>
  <c r="AD15" i="1"/>
  <c r="AC15" i="1"/>
  <c r="AC14" i="1"/>
  <c r="AD14" i="1" s="1"/>
  <c r="AA16" i="1"/>
  <c r="AA15" i="1"/>
  <c r="Y16" i="1"/>
  <c r="Y15" i="1"/>
  <c r="AA9" i="1"/>
  <c r="AA11" i="1" s="1"/>
  <c r="W14" i="1"/>
  <c r="X14" i="1" s="1"/>
  <c r="AD23" i="1" l="1"/>
  <c r="AC24" i="1" s="1"/>
  <c r="AE24" i="1" s="1"/>
  <c r="AC17" i="1"/>
  <c r="AE17" i="1" s="1"/>
  <c r="W15" i="1"/>
  <c r="S8" i="1"/>
  <c r="L8" i="1"/>
  <c r="AD24" i="1" l="1"/>
  <c r="AC25" i="1" s="1"/>
  <c r="AE25" i="1" s="1"/>
  <c r="AD17" i="1"/>
  <c r="AC18" i="1" s="1"/>
  <c r="AE18" i="1" s="1"/>
  <c r="X15" i="1"/>
  <c r="W16" i="1" s="1"/>
  <c r="K9" i="1"/>
  <c r="P9" i="1" s="1"/>
  <c r="R8" i="1"/>
  <c r="Q8" i="1"/>
  <c r="P8" i="1"/>
  <c r="O8" i="1"/>
  <c r="M8" i="1"/>
  <c r="N8" i="1"/>
  <c r="K8" i="1"/>
  <c r="J6" i="1"/>
  <c r="AD25" i="1" l="1"/>
  <c r="AC26" i="1" s="1"/>
  <c r="AD18" i="1"/>
  <c r="AC19" i="1" s="1"/>
  <c r="AE19" i="1" s="1"/>
  <c r="X16" i="1"/>
  <c r="L9" i="1"/>
  <c r="L3" i="1"/>
  <c r="M3" i="1"/>
  <c r="N3" i="1"/>
  <c r="O3" i="1"/>
  <c r="P3" i="1"/>
  <c r="Q3" i="1"/>
  <c r="R3" i="1"/>
  <c r="S3" i="1"/>
  <c r="T3" i="1"/>
  <c r="U3" i="1"/>
  <c r="V3" i="1"/>
  <c r="W3" i="1"/>
  <c r="X3" i="1"/>
  <c r="K3" i="1"/>
  <c r="C3" i="1"/>
  <c r="C4" i="1"/>
  <c r="C5" i="1"/>
  <c r="C6" i="1"/>
  <c r="C7" i="1"/>
  <c r="C8" i="1"/>
  <c r="C9" i="1"/>
  <c r="C10" i="1"/>
  <c r="C11" i="1"/>
  <c r="C12" i="1"/>
  <c r="C13" i="1"/>
  <c r="C14" i="1"/>
  <c r="C2" i="1"/>
  <c r="AD26" i="1" l="1"/>
  <c r="AE26" i="1"/>
  <c r="AD19" i="1"/>
  <c r="AC20" i="1" s="1"/>
  <c r="AE20" i="1" s="1"/>
  <c r="N9" i="1"/>
  <c r="M9" i="1"/>
  <c r="O9" i="1" s="1"/>
  <c r="Q9" i="1" s="1"/>
  <c r="R9" i="1" s="1"/>
  <c r="S9" i="1" s="1"/>
  <c r="AD20" i="1" l="1"/>
  <c r="AC21" i="1" s="1"/>
  <c r="AE21" i="1" s="1"/>
  <c r="L10" i="1"/>
  <c r="K10" i="1"/>
  <c r="AD21" i="1" l="1"/>
  <c r="P10" i="1"/>
  <c r="N10" i="1"/>
  <c r="M10" i="1"/>
  <c r="O10" i="1" s="1"/>
  <c r="Q10" i="1" l="1"/>
  <c r="R10" i="1" s="1"/>
  <c r="S10" i="1" s="1"/>
  <c r="L11" i="1" l="1"/>
  <c r="N11" i="1" s="1"/>
  <c r="K11" i="1"/>
  <c r="P11" i="1" s="1"/>
  <c r="M11" i="1" l="1"/>
  <c r="O11" i="1" s="1"/>
  <c r="Q11" i="1" l="1"/>
  <c r="R11" i="1" s="1"/>
  <c r="S11" i="1" s="1"/>
  <c r="L12" i="1" l="1"/>
  <c r="K12" i="1"/>
  <c r="P12" i="1" l="1"/>
  <c r="M12" i="1"/>
  <c r="O12" i="1" s="1"/>
  <c r="N12" i="1"/>
  <c r="Q12" i="1" l="1"/>
  <c r="R12" i="1" s="1"/>
  <c r="S12" i="1" s="1"/>
  <c r="L13" i="1" l="1"/>
  <c r="K13" i="1"/>
  <c r="P13" i="1" l="1"/>
  <c r="N13" i="1"/>
  <c r="M13" i="1"/>
  <c r="O13" i="1" s="1"/>
  <c r="Q13" i="1" l="1"/>
  <c r="R13" i="1" s="1"/>
  <c r="S13" i="1" s="1"/>
  <c r="L14" i="1" l="1"/>
  <c r="K14" i="1"/>
  <c r="P14" i="1" l="1"/>
  <c r="N14" i="1"/>
  <c r="M14" i="1"/>
  <c r="O14" i="1" s="1"/>
  <c r="Q14" i="1" l="1"/>
  <c r="R14" i="1" s="1"/>
  <c r="S14" i="1" s="1"/>
  <c r="K15" i="1" l="1"/>
  <c r="L15" i="1"/>
  <c r="N15" i="1" l="1"/>
  <c r="M15" i="1"/>
  <c r="P15" i="1"/>
  <c r="O15" i="1" l="1"/>
  <c r="Q15" i="1" l="1"/>
  <c r="R15" i="1" s="1"/>
  <c r="S15" i="1" s="1"/>
  <c r="K16" i="1" l="1"/>
  <c r="L16" i="1"/>
  <c r="N16" i="1"/>
  <c r="M16" i="1"/>
  <c r="P16" i="1"/>
  <c r="O16" i="1" l="1"/>
  <c r="Q16" i="1" l="1"/>
  <c r="R16" i="1" s="1"/>
  <c r="S16" i="1" s="1"/>
  <c r="L17" i="1" l="1"/>
  <c r="K17" i="1"/>
  <c r="P17" i="1" l="1"/>
  <c r="M17" i="1"/>
  <c r="O17" i="1" s="1"/>
  <c r="N17" i="1"/>
  <c r="Q17" i="1" l="1"/>
  <c r="R17" i="1" s="1"/>
  <c r="S17" i="1" s="1"/>
  <c r="L18" i="1" l="1"/>
  <c r="K18" i="1"/>
  <c r="P18" i="1" l="1"/>
  <c r="M18" i="1"/>
  <c r="O18" i="1" s="1"/>
  <c r="N18" i="1"/>
  <c r="Q18" i="1" l="1"/>
  <c r="R18" i="1" s="1"/>
  <c r="S18" i="1" s="1"/>
  <c r="T8" i="1" s="1"/>
  <c r="K19" i="1" l="1"/>
  <c r="L19" i="1"/>
</calcChain>
</file>

<file path=xl/sharedStrings.xml><?xml version="1.0" encoding="utf-8"?>
<sst xmlns="http://schemas.openxmlformats.org/spreadsheetml/2006/main" count="59" uniqueCount="42">
  <si>
    <t>y</t>
  </si>
  <si>
    <t>x</t>
  </si>
  <si>
    <t>x^3-9x^2+27x-27=0</t>
  </si>
  <si>
    <t>n</t>
  </si>
  <si>
    <r>
      <t>y’ = 3x</t>
    </r>
    <r>
      <rPr>
        <vertAlign val="superscript"/>
        <sz val="11"/>
        <color theme="1"/>
        <rFont val="Times New Roman"/>
        <family val="1"/>
        <charset val="204"/>
      </rPr>
      <t>2</t>
    </r>
    <r>
      <rPr>
        <sz val="11"/>
        <color theme="1"/>
        <rFont val="Times New Roman"/>
        <family val="1"/>
        <charset val="204"/>
      </rPr>
      <t xml:space="preserve"> – 18x + 27</t>
    </r>
  </si>
  <si>
    <t>Уравнение</t>
  </si>
  <si>
    <t>Первая произв.</t>
  </si>
  <si>
    <t>eps</t>
  </si>
  <si>
    <r>
      <t>x</t>
    </r>
    <r>
      <rPr>
        <vertAlign val="subscript"/>
        <sz val="14"/>
        <color theme="1"/>
        <rFont val="Times New Roman"/>
        <family val="1"/>
        <charset val="204"/>
      </rPr>
      <t>0</t>
    </r>
    <r>
      <rPr>
        <vertAlign val="superscript"/>
        <sz val="14"/>
        <color theme="1"/>
        <rFont val="Times New Roman"/>
        <family val="1"/>
        <charset val="204"/>
      </rPr>
      <t>x</t>
    </r>
    <r>
      <rPr>
        <sz val="14"/>
        <color theme="1"/>
        <rFont val="Times New Roman"/>
        <family val="1"/>
        <charset val="204"/>
      </rPr>
      <t xml:space="preserve"> = 5, x</t>
    </r>
    <r>
      <rPr>
        <vertAlign val="subscript"/>
        <sz val="14"/>
        <color theme="1"/>
        <rFont val="Times New Roman"/>
        <family val="1"/>
        <charset val="204"/>
      </rPr>
      <t>0</t>
    </r>
    <r>
      <rPr>
        <vertAlign val="superscript"/>
        <sz val="14"/>
        <color theme="1"/>
        <rFont val="Times New Roman"/>
        <family val="1"/>
        <charset val="204"/>
      </rPr>
      <t>k</t>
    </r>
    <r>
      <rPr>
        <sz val="14"/>
        <color theme="1"/>
        <rFont val="Times New Roman"/>
        <family val="1"/>
        <charset val="204"/>
      </rPr>
      <t xml:space="preserve"> = 1;</t>
    </r>
  </si>
  <si>
    <t>Значение</t>
  </si>
  <si>
    <t>f(x0K)</t>
  </si>
  <si>
    <t>f'(x0K)</t>
  </si>
  <si>
    <t>f(x0X)</t>
  </si>
  <si>
    <t>x0X</t>
  </si>
  <si>
    <t>x0K</t>
  </si>
  <si>
    <t>t = x1K</t>
  </si>
  <si>
    <t>x1X</t>
  </si>
  <si>
    <t>f(t)</t>
  </si>
  <si>
    <t>xK-xX</t>
  </si>
  <si>
    <t>Метод хорд</t>
  </si>
  <si>
    <t>[a</t>
  </si>
  <si>
    <t>b]</t>
  </si>
  <si>
    <t>Корень</t>
  </si>
  <si>
    <t>y’’ = 6x – 18</t>
  </si>
  <si>
    <r>
      <t>y = x</t>
    </r>
    <r>
      <rPr>
        <vertAlign val="superscript"/>
        <sz val="11"/>
        <color theme="1"/>
        <rFont val="Calibri"/>
        <family val="2"/>
        <charset val="204"/>
        <scheme val="minor"/>
      </rPr>
      <t>3</t>
    </r>
    <r>
      <rPr>
        <sz val="11"/>
        <color theme="1"/>
        <rFont val="Calibri"/>
        <family val="2"/>
        <charset val="204"/>
        <scheme val="minor"/>
      </rPr>
      <t>-9x</t>
    </r>
    <r>
      <rPr>
        <vertAlign val="super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>+27x-27</t>
    </r>
  </si>
  <si>
    <t>2 производная</t>
  </si>
  <si>
    <t>f(1) =</t>
  </si>
  <si>
    <t>f''(1) =</t>
  </si>
  <si>
    <t>t</t>
  </si>
  <si>
    <t>x0</t>
  </si>
  <si>
    <t>f(x)</t>
  </si>
  <si>
    <t>Погрешность:</t>
  </si>
  <si>
    <r>
      <t>x</t>
    </r>
    <r>
      <rPr>
        <vertAlign val="subscript"/>
        <sz val="11"/>
        <color theme="1"/>
        <rFont val="Calibri"/>
        <family val="2"/>
        <charset val="204"/>
        <scheme val="minor"/>
      </rPr>
      <t>n</t>
    </r>
    <r>
      <rPr>
        <sz val="11"/>
        <color theme="1"/>
        <rFont val="Calibri"/>
        <family val="2"/>
        <charset val="204"/>
        <scheme val="minor"/>
      </rPr>
      <t>-x</t>
    </r>
    <r>
      <rPr>
        <vertAlign val="subscript"/>
        <sz val="11"/>
        <color theme="1"/>
        <rFont val="Calibri"/>
        <family val="2"/>
        <charset val="204"/>
        <scheme val="minor"/>
      </rPr>
      <t xml:space="preserve">n-1 </t>
    </r>
    <r>
      <rPr>
        <sz val="11"/>
        <color theme="1"/>
        <rFont val="Calibri"/>
        <family val="2"/>
        <charset val="204"/>
        <scheme val="minor"/>
      </rPr>
      <t>&lt;eps</t>
    </r>
  </si>
  <si>
    <t>Результат:</t>
  </si>
  <si>
    <t>хт-хх</t>
  </si>
  <si>
    <t>(xт-хх)/хт</t>
  </si>
  <si>
    <t>Метод касательных</t>
  </si>
  <si>
    <t>1 производная</t>
  </si>
  <si>
    <r>
      <t>y’ = 3x</t>
    </r>
    <r>
      <rPr>
        <vertAlign val="superscript"/>
        <sz val="10"/>
        <color theme="1"/>
        <rFont val="Times New Roman"/>
        <family val="1"/>
        <charset val="204"/>
      </rPr>
      <t>2</t>
    </r>
    <r>
      <rPr>
        <sz val="10"/>
        <color theme="1"/>
        <rFont val="Times New Roman"/>
        <family val="1"/>
        <charset val="204"/>
      </rPr>
      <t xml:space="preserve"> – 18x + 27</t>
    </r>
  </si>
  <si>
    <t>f'(x)</t>
  </si>
  <si>
    <r>
      <t>|x</t>
    </r>
    <r>
      <rPr>
        <vertAlign val="subscript"/>
        <sz val="11"/>
        <color theme="1"/>
        <rFont val="Calibri"/>
        <family val="2"/>
        <charset val="204"/>
        <scheme val="minor"/>
      </rPr>
      <t>т</t>
    </r>
    <r>
      <rPr>
        <sz val="11"/>
        <color theme="1"/>
        <rFont val="Calibri"/>
        <family val="2"/>
        <charset val="204"/>
        <scheme val="minor"/>
      </rPr>
      <t>-х</t>
    </r>
    <r>
      <rPr>
        <vertAlign val="subscript"/>
        <sz val="11"/>
        <color theme="1"/>
        <rFont val="Calibri"/>
        <family val="2"/>
        <charset val="204"/>
        <scheme val="minor"/>
      </rPr>
      <t>к</t>
    </r>
    <r>
      <rPr>
        <sz val="11"/>
        <color theme="1"/>
        <rFont val="Calibri"/>
        <family val="2"/>
        <charset val="204"/>
        <scheme val="minor"/>
      </rPr>
      <t>|</t>
    </r>
  </si>
  <si>
    <r>
      <t>|xт-хк|/х</t>
    </r>
    <r>
      <rPr>
        <vertAlign val="subscript"/>
        <sz val="11"/>
        <color theme="1"/>
        <rFont val="Calibri"/>
        <family val="2"/>
        <charset val="204"/>
        <scheme val="minor"/>
      </rPr>
      <t>т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</si>
</sst>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9" formatCode="0.0000"/>
  </numFmts>
  <fonts count="11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vertAlign val="superscript"/>
      <sz val="14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vertAlign val="superscript"/>
      <sz val="11"/>
      <color theme="1"/>
      <name val="Times New Roman"/>
      <family val="1"/>
      <charset val="204"/>
    </font>
    <font>
      <vertAlign val="subscript"/>
      <sz val="14"/>
      <color theme="1"/>
      <name val="Times New Roman"/>
      <family val="1"/>
      <charset val="204"/>
    </font>
    <font>
      <vertAlign val="superscript"/>
      <sz val="11"/>
      <color theme="1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vertAlign val="superscript"/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64" fontId="0" fillId="0" borderId="7" xfId="0" applyNumberFormat="1" applyBorder="1"/>
    <xf numFmtId="164" fontId="0" fillId="0" borderId="7" xfId="0" quotePrefix="1" applyNumberFormat="1" applyBorder="1"/>
    <xf numFmtId="164" fontId="0" fillId="0" borderId="7" xfId="0" applyNumberFormat="1" applyFill="1" applyBorder="1"/>
    <xf numFmtId="2" fontId="0" fillId="0" borderId="7" xfId="0" applyNumberFormat="1" applyBorder="1"/>
    <xf numFmtId="164" fontId="1" fillId="0" borderId="7" xfId="0" applyNumberFormat="1" applyFont="1" applyBorder="1"/>
    <xf numFmtId="2" fontId="1" fillId="0" borderId="7" xfId="0" applyNumberFormat="1" applyFont="1" applyBorder="1"/>
    <xf numFmtId="164" fontId="1" fillId="0" borderId="7" xfId="0" applyNumberFormat="1" applyFont="1" applyFill="1" applyBorder="1"/>
    <xf numFmtId="10" fontId="0" fillId="0" borderId="0" xfId="0" applyNumberFormat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4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0" fontId="0" fillId="0" borderId="7" xfId="0" applyFill="1" applyBorder="1" applyAlignment="1">
      <alignment horizontal="center"/>
    </xf>
    <xf numFmtId="0" fontId="4" fillId="0" borderId="7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169" fontId="0" fillId="0" borderId="7" xfId="0" applyNumberFormat="1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3" xfId="0" applyBorder="1" applyAlignment="1">
      <alignment horizontal="center"/>
    </xf>
    <xf numFmtId="169" fontId="0" fillId="0" borderId="3" xfId="0" applyNumberFormat="1" applyBorder="1"/>
    <xf numFmtId="169" fontId="0" fillId="0" borderId="5" xfId="0" applyNumberFormat="1" applyBorder="1"/>
    <xf numFmtId="169" fontId="0" fillId="0" borderId="14" xfId="0" applyNumberFormat="1" applyBorder="1"/>
    <xf numFmtId="0" fontId="0" fillId="0" borderId="14" xfId="0" applyBorder="1"/>
    <xf numFmtId="169" fontId="0" fillId="0" borderId="4" xfId="0" applyNumberFormat="1" applyBorder="1"/>
    <xf numFmtId="10" fontId="0" fillId="0" borderId="6" xfId="0" applyNumberFormat="1" applyBorder="1"/>
    <xf numFmtId="0" fontId="0" fillId="0" borderId="4" xfId="0" applyBorder="1" applyAlignment="1">
      <alignment horizontal="center"/>
    </xf>
    <xf numFmtId="164" fontId="0" fillId="0" borderId="3" xfId="0" applyNumberFormat="1" applyBorder="1"/>
    <xf numFmtId="164" fontId="0" fillId="0" borderId="4" xfId="0" applyNumberFormat="1" applyBorder="1"/>
    <xf numFmtId="164" fontId="0" fillId="0" borderId="5" xfId="0" applyNumberFormat="1" applyBorder="1"/>
    <xf numFmtId="164" fontId="0" fillId="0" borderId="14" xfId="0" applyNumberFormat="1" applyBorder="1"/>
    <xf numFmtId="0" fontId="9" fillId="0" borderId="7" xfId="0" applyFon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" xfId="0" applyBorder="1" applyAlignment="1">
      <alignment horizontal="center"/>
    </xf>
    <xf numFmtId="0" fontId="9" fillId="0" borderId="4" xfId="0" applyFont="1" applyBorder="1" applyAlignment="1">
      <alignment horizontal="center"/>
    </xf>
    <xf numFmtId="10" fontId="0" fillId="0" borderId="4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Лист1!$C$2:$C$14</c:f>
              <c:numCache>
                <c:formatCode>General</c:formatCode>
                <c:ptCount val="13"/>
                <c:pt idx="0">
                  <c:v>-27</c:v>
                </c:pt>
                <c:pt idx="1">
                  <c:v>-26.875</c:v>
                </c:pt>
                <c:pt idx="2">
                  <c:v>-26</c:v>
                </c:pt>
                <c:pt idx="3">
                  <c:v>-23.625</c:v>
                </c:pt>
                <c:pt idx="4">
                  <c:v>-19</c:v>
                </c:pt>
                <c:pt idx="5">
                  <c:v>-11.375</c:v>
                </c:pt>
                <c:pt idx="6">
                  <c:v>0</c:v>
                </c:pt>
                <c:pt idx="7">
                  <c:v>15.875</c:v>
                </c:pt>
                <c:pt idx="8">
                  <c:v>37</c:v>
                </c:pt>
                <c:pt idx="9">
                  <c:v>64.125</c:v>
                </c:pt>
                <c:pt idx="10">
                  <c:v>98</c:v>
                </c:pt>
                <c:pt idx="11">
                  <c:v>139.375</c:v>
                </c:pt>
                <c:pt idx="12">
                  <c:v>189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D0C-42B4-B339-8DC29DB3B7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9484383"/>
        <c:axId val="489485631"/>
      </c:lineChart>
      <c:catAx>
        <c:axId val="48948438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89485631"/>
        <c:crosses val="autoZero"/>
        <c:auto val="1"/>
        <c:lblAlgn val="ctr"/>
        <c:lblOffset val="100"/>
        <c:noMultiLvlLbl val="0"/>
      </c:catAx>
      <c:valAx>
        <c:axId val="489485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894843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434340</xdr:colOff>
      <xdr:row>15</xdr:row>
      <xdr:rowOff>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H26"/>
  <sheetViews>
    <sheetView tabSelected="1" topLeftCell="X1" workbookViewId="0">
      <selection activeCell="AC7" sqref="AC7:AH26"/>
    </sheetView>
  </sheetViews>
  <sheetFormatPr defaultRowHeight="14.4" x14ac:dyDescent="0.3"/>
  <cols>
    <col min="5" max="5" width="24.77734375" customWidth="1"/>
    <col min="11" max="12" width="13.88671875" bestFit="1" customWidth="1"/>
    <col min="14" max="14" width="12.6640625" bestFit="1" customWidth="1"/>
    <col min="18" max="18" width="6" customWidth="1"/>
    <col min="19" max="19" width="14.88671875" customWidth="1"/>
    <col min="23" max="23" width="15.33203125" customWidth="1"/>
    <col min="24" max="24" width="15.109375" customWidth="1"/>
    <col min="25" max="25" width="12.77734375" bestFit="1" customWidth="1"/>
    <col min="26" max="26" width="11.33203125" bestFit="1" customWidth="1"/>
  </cols>
  <sheetData>
    <row r="1" spans="2:34" x14ac:dyDescent="0.3">
      <c r="B1" s="1" t="s">
        <v>1</v>
      </c>
      <c r="C1" s="2" t="s">
        <v>0</v>
      </c>
      <c r="E1" t="s">
        <v>2</v>
      </c>
    </row>
    <row r="2" spans="2:34" x14ac:dyDescent="0.3">
      <c r="B2" s="3">
        <v>-3</v>
      </c>
      <c r="C2" s="4">
        <f>B2^3+9*B2^2+27*B2</f>
        <v>-27</v>
      </c>
      <c r="K2">
        <v>-3</v>
      </c>
      <c r="L2">
        <v>-2.5</v>
      </c>
      <c r="M2">
        <v>-2</v>
      </c>
      <c r="N2">
        <v>-1.5</v>
      </c>
      <c r="O2">
        <v>-1</v>
      </c>
      <c r="P2">
        <v>-0.5</v>
      </c>
      <c r="Q2">
        <v>0</v>
      </c>
      <c r="R2">
        <v>0.5</v>
      </c>
      <c r="S2">
        <v>1</v>
      </c>
      <c r="T2">
        <v>1.5</v>
      </c>
      <c r="U2">
        <v>2</v>
      </c>
      <c r="V2">
        <v>2.5</v>
      </c>
      <c r="W2">
        <v>3</v>
      </c>
    </row>
    <row r="3" spans="2:34" x14ac:dyDescent="0.3">
      <c r="B3" s="3">
        <v>-2.5</v>
      </c>
      <c r="C3" s="4">
        <f t="shared" ref="C3:C14" si="0">B3^3+9*B3^2+27*B3</f>
        <v>-26.875</v>
      </c>
      <c r="J3" t="s">
        <v>0</v>
      </c>
      <c r="K3">
        <f>(K2^3)-(9*K2^2)+27^K2-27</f>
        <v>-134.99994919473659</v>
      </c>
      <c r="L3">
        <f t="shared" ref="L3:X3" si="1">(L2^3)-(9*L2^2)+27^L2-27</f>
        <v>-98.874736008107362</v>
      </c>
      <c r="M3">
        <f t="shared" si="1"/>
        <v>-70.998628257887518</v>
      </c>
      <c r="N3">
        <f t="shared" si="1"/>
        <v>-50.617872218898896</v>
      </c>
      <c r="O3">
        <f t="shared" si="1"/>
        <v>-36.962962962962962</v>
      </c>
      <c r="P3">
        <f t="shared" si="1"/>
        <v>-29.182549910270126</v>
      </c>
      <c r="Q3">
        <f t="shared" si="1"/>
        <v>-26</v>
      </c>
      <c r="R3">
        <f t="shared" si="1"/>
        <v>-23.928847577293368</v>
      </c>
      <c r="S3">
        <f t="shared" si="1"/>
        <v>-8</v>
      </c>
      <c r="T3">
        <f t="shared" si="1"/>
        <v>96.421115413079065</v>
      </c>
      <c r="U3">
        <f t="shared" si="1"/>
        <v>674</v>
      </c>
      <c r="V3">
        <f t="shared" si="1"/>
        <v>3720.3701161531353</v>
      </c>
      <c r="W3">
        <f t="shared" si="1"/>
        <v>19602</v>
      </c>
      <c r="X3">
        <f t="shared" si="1"/>
        <v>-26</v>
      </c>
    </row>
    <row r="4" spans="2:34" x14ac:dyDescent="0.3">
      <c r="B4" s="3">
        <v>-2</v>
      </c>
      <c r="C4" s="4">
        <f t="shared" si="0"/>
        <v>-26</v>
      </c>
    </row>
    <row r="5" spans="2:34" x14ac:dyDescent="0.3">
      <c r="B5" s="3">
        <v>-1.5</v>
      </c>
      <c r="C5" s="4">
        <f t="shared" si="0"/>
        <v>-23.625</v>
      </c>
      <c r="J5" s="20" t="s">
        <v>5</v>
      </c>
      <c r="K5" s="20"/>
      <c r="L5" s="7"/>
      <c r="M5" s="20" t="s">
        <v>6</v>
      </c>
      <c r="N5" s="20"/>
      <c r="O5" s="7" t="s">
        <v>7</v>
      </c>
      <c r="P5" s="20" t="s">
        <v>9</v>
      </c>
      <c r="Q5" s="20"/>
    </row>
    <row r="6" spans="2:34" ht="21" thickBot="1" x14ac:dyDescent="0.35">
      <c r="B6" s="3">
        <v>-1</v>
      </c>
      <c r="C6" s="4">
        <f t="shared" si="0"/>
        <v>-19</v>
      </c>
      <c r="J6" s="18" t="str">
        <f>E1</f>
        <v>x^3-9x^2+27x-27=0</v>
      </c>
      <c r="K6" s="18"/>
      <c r="L6" s="8"/>
      <c r="M6" s="19" t="s">
        <v>4</v>
      </c>
      <c r="N6" s="19"/>
      <c r="O6" s="8">
        <v>0.01</v>
      </c>
      <c r="P6" s="21" t="s">
        <v>8</v>
      </c>
      <c r="Q6" s="21"/>
    </row>
    <row r="7" spans="2:34" x14ac:dyDescent="0.3">
      <c r="B7" s="3">
        <v>-0.5</v>
      </c>
      <c r="C7" s="4">
        <f t="shared" si="0"/>
        <v>-11.375</v>
      </c>
      <c r="J7" s="7" t="s">
        <v>3</v>
      </c>
      <c r="K7" s="9" t="s">
        <v>13</v>
      </c>
      <c r="L7" s="10" t="s">
        <v>14</v>
      </c>
      <c r="M7" s="9" t="s">
        <v>10</v>
      </c>
      <c r="N7" s="9" t="s">
        <v>11</v>
      </c>
      <c r="O7" s="13" t="s">
        <v>15</v>
      </c>
      <c r="P7" s="9" t="s">
        <v>12</v>
      </c>
      <c r="Q7" s="10" t="s">
        <v>17</v>
      </c>
      <c r="R7" s="15" t="s">
        <v>16</v>
      </c>
      <c r="S7" s="11" t="s">
        <v>18</v>
      </c>
      <c r="W7" s="26" t="s">
        <v>19</v>
      </c>
      <c r="X7" s="27"/>
      <c r="Y7" s="27"/>
      <c r="Z7" s="27"/>
      <c r="AA7" s="28"/>
      <c r="AC7" s="45" t="s">
        <v>36</v>
      </c>
      <c r="AD7" s="46"/>
      <c r="AE7" s="46"/>
      <c r="AF7" s="46"/>
      <c r="AG7" s="46"/>
      <c r="AH7" s="47"/>
    </row>
    <row r="8" spans="2:34" x14ac:dyDescent="0.3">
      <c r="B8" s="3">
        <v>0</v>
      </c>
      <c r="C8" s="4">
        <f t="shared" si="0"/>
        <v>0</v>
      </c>
      <c r="J8" s="7">
        <v>0</v>
      </c>
      <c r="K8" s="12">
        <f>5</f>
        <v>5</v>
      </c>
      <c r="L8" s="12">
        <f>1</f>
        <v>1</v>
      </c>
      <c r="M8" s="12">
        <f>L8^3-9*L8^2+27*L8-27</f>
        <v>-8</v>
      </c>
      <c r="N8" s="12">
        <f>3*L8^2-18*L8+27</f>
        <v>12</v>
      </c>
      <c r="O8" s="14">
        <f>L8-(M8/N8)</f>
        <v>1.6666666666666665</v>
      </c>
      <c r="P8" s="12">
        <f>K8^3-9*K8^2+27*K8-27</f>
        <v>8</v>
      </c>
      <c r="Q8" s="12">
        <f>O8^3-9*O8^2+27*O8-27</f>
        <v>-2.3703703703703738</v>
      </c>
      <c r="R8" s="14">
        <f>K8-(((P8)*(O8-K8))/(Q8-P8))</f>
        <v>2.4285714285714293</v>
      </c>
      <c r="S8" s="12" t="str">
        <f>IF(ABS(O8-R8)&lt;=$O$6,(O8+R8)/2,"Нет реш.")</f>
        <v>Нет реш.</v>
      </c>
      <c r="T8" s="16">
        <f>(3-S18)/3</f>
        <v>6.4211509782691563E-3</v>
      </c>
      <c r="W8" s="29" t="s">
        <v>20</v>
      </c>
      <c r="X8" s="17" t="s">
        <v>21</v>
      </c>
      <c r="Y8" s="17" t="s">
        <v>22</v>
      </c>
      <c r="Z8" s="22" t="s">
        <v>7</v>
      </c>
      <c r="AA8" s="4" t="s">
        <v>28</v>
      </c>
      <c r="AC8" s="29" t="s">
        <v>20</v>
      </c>
      <c r="AD8" s="17" t="s">
        <v>21</v>
      </c>
      <c r="AE8" s="17" t="s">
        <v>22</v>
      </c>
      <c r="AF8" s="22" t="s">
        <v>7</v>
      </c>
      <c r="AG8" s="7"/>
      <c r="AH8" s="4"/>
    </row>
    <row r="9" spans="2:34" x14ac:dyDescent="0.3">
      <c r="B9" s="3">
        <v>0.5</v>
      </c>
      <c r="C9" s="4">
        <f t="shared" si="0"/>
        <v>15.875</v>
      </c>
      <c r="J9" s="7">
        <v>1</v>
      </c>
      <c r="K9" s="12">
        <f>IF(S8="Нет реш.",R8,"Реш. Получено")</f>
        <v>2.4285714285714293</v>
      </c>
      <c r="L9" s="12">
        <f>IF(S8="Нет реш.",O8,"Реш. Получено")</f>
        <v>1.6666666666666665</v>
      </c>
      <c r="M9" s="12">
        <f>L9^3-9*L9^2+27*L9-27</f>
        <v>-2.3703703703703738</v>
      </c>
      <c r="N9" s="12">
        <f>3*L9^2-18*L9+27</f>
        <v>5.3333333333333357</v>
      </c>
      <c r="O9" s="14">
        <f>L9-(M9/N9)</f>
        <v>2.1111111111111116</v>
      </c>
      <c r="P9" s="12">
        <f>K9^3-9*K9^2+27*K9-27</f>
        <v>-0.18658892128280513</v>
      </c>
      <c r="Q9" s="12">
        <f>O9^3-9*O9^2+27*O9-27</f>
        <v>-0.70233196159122002</v>
      </c>
      <c r="R9" s="14">
        <f>K9-(((P9)*(O9-K9))/(Q9-P9))</f>
        <v>2.5434243176178724</v>
      </c>
      <c r="S9" s="12" t="str">
        <f t="shared" ref="S9:S18" si="2">IF(ABS(O9-R9)&lt;=$O$6,(O9+R9)/2,"Нет реш.")</f>
        <v>Нет реш.</v>
      </c>
      <c r="W9" s="29">
        <v>1</v>
      </c>
      <c r="X9" s="17">
        <v>5</v>
      </c>
      <c r="Y9" s="17">
        <v>3</v>
      </c>
      <c r="Z9" s="7">
        <v>1E-3</v>
      </c>
      <c r="AA9" s="4">
        <f>IF(X12*Z12&gt;0,W9,X9)</f>
        <v>1</v>
      </c>
      <c r="AC9" s="29">
        <v>1</v>
      </c>
      <c r="AD9" s="17">
        <v>5</v>
      </c>
      <c r="AE9" s="17">
        <v>3</v>
      </c>
      <c r="AF9" s="7">
        <v>0.01</v>
      </c>
      <c r="AG9" s="7"/>
      <c r="AH9" s="4"/>
    </row>
    <row r="10" spans="2:34" x14ac:dyDescent="0.3">
      <c r="B10" s="3">
        <v>1</v>
      </c>
      <c r="C10" s="4">
        <f t="shared" si="0"/>
        <v>37</v>
      </c>
      <c r="J10" s="7">
        <v>2</v>
      </c>
      <c r="K10" s="12">
        <f>IF(S9="Нет реш.",R9,"Реш. Получено")</f>
        <v>2.5434243176178724</v>
      </c>
      <c r="L10" s="12">
        <f>IF(S9="Нет реш.",O9,"Реш. Получено")</f>
        <v>2.1111111111111116</v>
      </c>
      <c r="M10" s="12">
        <f>L10^3-9*L10^2+27*L10-27</f>
        <v>-0.70233196159122002</v>
      </c>
      <c r="N10" s="12">
        <f>3*L10^2-18*L10+27</f>
        <v>2.3703703703703702</v>
      </c>
      <c r="O10" s="14">
        <f>L10-(M10/N10)</f>
        <v>2.4074074074074074</v>
      </c>
      <c r="P10" s="12">
        <f>K10^3-9*K10^2+27*K10-27</f>
        <v>-9.5178384835364227E-2</v>
      </c>
      <c r="Q10" s="12">
        <f>O10^3-9*O10^2+27*O10-27</f>
        <v>-0.20809835898999296</v>
      </c>
      <c r="R10" s="14">
        <f>K10-(((P10)*(O10-K10))/(Q10-P10))</f>
        <v>2.6580707291234327</v>
      </c>
      <c r="S10" s="12" t="str">
        <f t="shared" si="2"/>
        <v>Нет реш.</v>
      </c>
      <c r="W10" s="30" t="s">
        <v>5</v>
      </c>
      <c r="X10" s="20"/>
      <c r="Y10" s="20" t="s">
        <v>25</v>
      </c>
      <c r="Z10" s="20"/>
      <c r="AA10" s="4" t="s">
        <v>17</v>
      </c>
      <c r="AC10" s="30" t="s">
        <v>5</v>
      </c>
      <c r="AD10" s="20"/>
      <c r="AE10" s="20" t="s">
        <v>25</v>
      </c>
      <c r="AF10" s="20"/>
      <c r="AG10" s="20" t="s">
        <v>37</v>
      </c>
      <c r="AH10" s="38"/>
    </row>
    <row r="11" spans="2:34" ht="16.2" x14ac:dyDescent="0.3">
      <c r="B11" s="3">
        <v>1.5</v>
      </c>
      <c r="C11" s="4">
        <f t="shared" si="0"/>
        <v>64.125</v>
      </c>
      <c r="J11" s="7">
        <v>3</v>
      </c>
      <c r="K11" s="12">
        <f t="shared" ref="K11:K19" si="3">IF(S10="Нет реш.",R10,"Реш. Получено")</f>
        <v>2.6580707291234327</v>
      </c>
      <c r="L11" s="12">
        <f t="shared" ref="L11:L19" si="4">IF(S10="Нет реш.",O10,"Реш. Получено")</f>
        <v>2.4074074074074074</v>
      </c>
      <c r="M11" s="12">
        <f t="shared" ref="M11:M18" si="5">L11^3-9*L11^2+27*L11-27</f>
        <v>-0.20809835898999296</v>
      </c>
      <c r="N11" s="12">
        <f t="shared" ref="N11:N18" si="6">3*L11^2-18*L11+27</f>
        <v>1.0534979423868265</v>
      </c>
      <c r="O11" s="14">
        <f t="shared" ref="O11:O18" si="7">L11-(M11/N11)</f>
        <v>2.6049382716049405</v>
      </c>
      <c r="P11" s="12">
        <f t="shared" ref="P11:P18" si="8">K11^3-9*K11^2+27*K11-27</f>
        <v>-3.9976874848740351E-2</v>
      </c>
      <c r="Q11" s="12">
        <f t="shared" ref="Q11:Q18" si="9">O11^3-9*O11^2+27*O11-27</f>
        <v>-6.1658773034068304E-2</v>
      </c>
      <c r="R11" s="14">
        <f t="shared" ref="R11:R18" si="10">K11-(((P11)*(O11-K11))/(Q11-P11))</f>
        <v>2.756035842070053</v>
      </c>
      <c r="S11" s="12" t="str">
        <f t="shared" si="2"/>
        <v>Нет реш.</v>
      </c>
      <c r="W11" s="30" t="s">
        <v>24</v>
      </c>
      <c r="X11" s="20"/>
      <c r="Y11" s="23" t="s">
        <v>23</v>
      </c>
      <c r="Z11" s="23"/>
      <c r="AA11" s="4">
        <f>AA9^3-9*AA9^2+27*AA9-27</f>
        <v>-8</v>
      </c>
      <c r="AC11" s="30" t="s">
        <v>24</v>
      </c>
      <c r="AD11" s="20"/>
      <c r="AE11" s="23" t="s">
        <v>23</v>
      </c>
      <c r="AF11" s="23"/>
      <c r="AG11" s="43" t="s">
        <v>38</v>
      </c>
      <c r="AH11" s="48"/>
    </row>
    <row r="12" spans="2:34" x14ac:dyDescent="0.3">
      <c r="B12" s="3">
        <v>2</v>
      </c>
      <c r="C12" s="4">
        <f t="shared" si="0"/>
        <v>98</v>
      </c>
      <c r="J12" s="7">
        <v>4</v>
      </c>
      <c r="K12" s="12">
        <f t="shared" si="3"/>
        <v>2.756035842070053</v>
      </c>
      <c r="L12" s="12">
        <f t="shared" si="4"/>
        <v>2.6049382716049405</v>
      </c>
      <c r="M12" s="12">
        <f t="shared" si="5"/>
        <v>-6.1658773034068304E-2</v>
      </c>
      <c r="N12" s="12">
        <f t="shared" si="6"/>
        <v>0.46822130772747528</v>
      </c>
      <c r="O12" s="14">
        <f t="shared" si="7"/>
        <v>2.7366255144032889</v>
      </c>
      <c r="P12" s="12">
        <f t="shared" si="8"/>
        <v>-1.4520383259871039E-2</v>
      </c>
      <c r="Q12" s="12">
        <f t="shared" si="9"/>
        <v>-1.8269266084161018E-2</v>
      </c>
      <c r="R12" s="14">
        <f t="shared" si="10"/>
        <v>2.8312170120695379</v>
      </c>
      <c r="S12" s="12" t="str">
        <f t="shared" si="2"/>
        <v>Нет реш.</v>
      </c>
      <c r="W12" s="29" t="s">
        <v>26</v>
      </c>
      <c r="X12" s="17">
        <v>-8</v>
      </c>
      <c r="Y12" s="17" t="s">
        <v>27</v>
      </c>
      <c r="Z12" s="17">
        <v>-12</v>
      </c>
      <c r="AA12" s="4"/>
      <c r="AC12" s="29" t="s">
        <v>26</v>
      </c>
      <c r="AD12" s="17">
        <v>-8</v>
      </c>
      <c r="AE12" s="17" t="s">
        <v>27</v>
      </c>
      <c r="AF12" s="17">
        <v>-12</v>
      </c>
      <c r="AG12" s="7"/>
      <c r="AH12" s="4"/>
    </row>
    <row r="13" spans="2:34" ht="15.6" x14ac:dyDescent="0.35">
      <c r="B13" s="3">
        <v>2.5</v>
      </c>
      <c r="C13" s="4">
        <f t="shared" si="0"/>
        <v>139.375</v>
      </c>
      <c r="J13" s="7">
        <v>5</v>
      </c>
      <c r="K13" s="12">
        <f t="shared" si="3"/>
        <v>2.8312170120695379</v>
      </c>
      <c r="L13" s="12">
        <f t="shared" si="4"/>
        <v>2.7366255144032889</v>
      </c>
      <c r="M13" s="12">
        <f t="shared" si="5"/>
        <v>-1.8269266084161018E-2</v>
      </c>
      <c r="N13" s="12">
        <f t="shared" si="6"/>
        <v>0.20809835898999296</v>
      </c>
      <c r="O13" s="14">
        <f t="shared" si="7"/>
        <v>2.824417009602151</v>
      </c>
      <c r="P13" s="12">
        <f t="shared" si="8"/>
        <v>-4.8082386214076678E-3</v>
      </c>
      <c r="Q13" s="12">
        <f t="shared" si="9"/>
        <v>-5.4131158768058185E-3</v>
      </c>
      <c r="R13" s="14">
        <f t="shared" si="10"/>
        <v>2.8852710109553703</v>
      </c>
      <c r="S13" s="12" t="str">
        <f t="shared" si="2"/>
        <v>Нет реш.</v>
      </c>
      <c r="W13" s="3" t="s">
        <v>29</v>
      </c>
      <c r="X13" s="7" t="s">
        <v>30</v>
      </c>
      <c r="Y13" s="7" t="s">
        <v>31</v>
      </c>
      <c r="Z13" s="24" t="s">
        <v>32</v>
      </c>
      <c r="AA13" s="31"/>
      <c r="AC13" s="3" t="s">
        <v>29</v>
      </c>
      <c r="AD13" s="7" t="s">
        <v>30</v>
      </c>
      <c r="AE13" s="7" t="s">
        <v>39</v>
      </c>
      <c r="AF13" s="20" t="s">
        <v>31</v>
      </c>
      <c r="AG13" s="20"/>
      <c r="AH13" s="38"/>
    </row>
    <row r="14" spans="2:34" ht="16.2" thickBot="1" x14ac:dyDescent="0.4">
      <c r="B14" s="5">
        <v>3</v>
      </c>
      <c r="C14" s="6">
        <f t="shared" si="0"/>
        <v>189</v>
      </c>
      <c r="J14" s="7">
        <v>6</v>
      </c>
      <c r="K14" s="12">
        <f t="shared" si="3"/>
        <v>2.8852710109553703</v>
      </c>
      <c r="L14" s="12">
        <f t="shared" si="4"/>
        <v>2.824417009602151</v>
      </c>
      <c r="M14" s="12">
        <f t="shared" si="5"/>
        <v>-5.4131158768058185E-3</v>
      </c>
      <c r="N14" s="12">
        <f t="shared" si="6"/>
        <v>9.2488159551152194E-2</v>
      </c>
      <c r="O14" s="14">
        <f t="shared" si="7"/>
        <v>2.8829446730682187</v>
      </c>
      <c r="P14" s="12">
        <f t="shared" si="8"/>
        <v>-1.5101479596353329E-3</v>
      </c>
      <c r="Q14" s="12">
        <f t="shared" si="9"/>
        <v>-1.6038861856983999E-3</v>
      </c>
      <c r="R14" s="14">
        <f t="shared" si="10"/>
        <v>2.9227489381708991</v>
      </c>
      <c r="S14" s="12" t="str">
        <f t="shared" si="2"/>
        <v>Нет реш.</v>
      </c>
      <c r="W14" s="32">
        <f>IF(X12*Z12&gt;0,X9,W9)</f>
        <v>5</v>
      </c>
      <c r="X14" s="25">
        <f>W14^3-9*W14^2+27*W14-27</f>
        <v>8</v>
      </c>
      <c r="Y14" s="7"/>
      <c r="Z14" s="24" t="s">
        <v>33</v>
      </c>
      <c r="AA14" s="31"/>
      <c r="AC14" s="39">
        <f>IF(AD12*AF12&gt;0,AD9,AC9)</f>
        <v>5</v>
      </c>
      <c r="AD14" s="9">
        <f>AC14^3-9*AC14^2+27*AC14-27</f>
        <v>8</v>
      </c>
      <c r="AE14" s="9">
        <f>3*AC14^2-18*AC14+27</f>
        <v>12</v>
      </c>
      <c r="AF14" s="44" t="s">
        <v>40</v>
      </c>
      <c r="AG14" s="44"/>
      <c r="AH14" s="40">
        <f>ABS(AE9-AC26)</f>
        <v>1.5414693250797029E-2</v>
      </c>
    </row>
    <row r="15" spans="2:34" ht="15.6" x14ac:dyDescent="0.35">
      <c r="J15" s="7">
        <v>7</v>
      </c>
      <c r="K15" s="12">
        <f t="shared" si="3"/>
        <v>2.9227489381708991</v>
      </c>
      <c r="L15" s="12">
        <f t="shared" si="4"/>
        <v>2.8829446730682187</v>
      </c>
      <c r="M15" s="12">
        <f t="shared" si="5"/>
        <v>-1.6038861856983999E-3</v>
      </c>
      <c r="N15" s="12">
        <f t="shared" si="6"/>
        <v>4.1105848689312552E-2</v>
      </c>
      <c r="O15" s="14">
        <f t="shared" si="7"/>
        <v>2.9219631153784831</v>
      </c>
      <c r="P15" s="12">
        <f t="shared" si="8"/>
        <v>-4.6101321296987408E-4</v>
      </c>
      <c r="Q15" s="12">
        <f t="shared" si="9"/>
        <v>-4.7522553651901944E-4</v>
      </c>
      <c r="R15" s="14">
        <f t="shared" si="10"/>
        <v>2.9482391185136096</v>
      </c>
      <c r="S15" s="12" t="str">
        <f t="shared" si="2"/>
        <v>Нет реш.</v>
      </c>
      <c r="W15" s="32">
        <f>W14-((X14*($AA$9-W14))/($AA$11-X14))</f>
        <v>3</v>
      </c>
      <c r="X15" s="25">
        <f>W15^3-9*W15^2+27*W15-27</f>
        <v>0</v>
      </c>
      <c r="Y15" s="7" t="b">
        <f>W15-W14&lt;=Z9</f>
        <v>1</v>
      </c>
      <c r="Z15" t="s">
        <v>34</v>
      </c>
      <c r="AA15" s="36">
        <f>Y9-W15</f>
        <v>0</v>
      </c>
      <c r="AC15" s="39">
        <f>AC14-(AD14/AE14)</f>
        <v>4.333333333333333</v>
      </c>
      <c r="AD15" s="9">
        <f>AC15^3-9*AC15^2+27*AC15-27</f>
        <v>2.3703703703703667</v>
      </c>
      <c r="AE15" s="9">
        <f>3*AC15^2-18*AC15+27</f>
        <v>5.3333333333333286</v>
      </c>
      <c r="AF15" s="9" t="b">
        <f>ABS(AC15-AC14)&lt;$AF$9</f>
        <v>0</v>
      </c>
      <c r="AG15" s="9" t="s">
        <v>41</v>
      </c>
      <c r="AH15" s="49">
        <f>AH14/AE9</f>
        <v>5.1382310835990097E-3</v>
      </c>
    </row>
    <row r="16" spans="2:34" ht="15" thickBot="1" x14ac:dyDescent="0.35">
      <c r="J16" s="7">
        <v>8</v>
      </c>
      <c r="K16" s="12">
        <f t="shared" si="3"/>
        <v>2.9482391185136096</v>
      </c>
      <c r="L16" s="12">
        <f t="shared" si="4"/>
        <v>2.9219631153784831</v>
      </c>
      <c r="M16" s="12">
        <f t="shared" si="5"/>
        <v>-4.7522553651901944E-4</v>
      </c>
      <c r="N16" s="12">
        <f t="shared" si="6"/>
        <v>1.8269266084299574E-2</v>
      </c>
      <c r="O16" s="14">
        <f t="shared" si="7"/>
        <v>2.9479754102526283</v>
      </c>
      <c r="P16" s="12">
        <f t="shared" si="8"/>
        <v>-1.386771766505035E-4</v>
      </c>
      <c r="Q16" s="12">
        <f t="shared" si="9"/>
        <v>-1.4080756636758451E-4</v>
      </c>
      <c r="R16" s="14">
        <f t="shared" si="10"/>
        <v>2.9654051406733539</v>
      </c>
      <c r="S16" s="12" t="str">
        <f t="shared" si="2"/>
        <v>Нет реш.</v>
      </c>
      <c r="W16" s="33">
        <f>W15-(X15*($AA$9-X15)/($AA$11-X15))</f>
        <v>3</v>
      </c>
      <c r="X16" s="34">
        <f t="shared" ref="X16:X68" si="11">W16^3-9*W16^2+27*W16-27</f>
        <v>0</v>
      </c>
      <c r="Y16" s="35" t="b">
        <f>W16-W15&lt;=Z10</f>
        <v>1</v>
      </c>
      <c r="Z16" s="35" t="s">
        <v>35</v>
      </c>
      <c r="AA16" s="37">
        <f>AA15/Y9</f>
        <v>0</v>
      </c>
      <c r="AC16" s="39">
        <f t="shared" ref="AC16:AC26" si="12">AC15-(AD15/AE15)</f>
        <v>3.8888888888888888</v>
      </c>
      <c r="AD16" s="9">
        <f t="shared" ref="AD16:AD26" si="13">AC16^3-9*AC16^2+27*AC16-27</f>
        <v>0.70233196159124134</v>
      </c>
      <c r="AE16" s="9">
        <f t="shared" ref="AE16:AE26" si="14">3*AC16^2-18*AC16+27</f>
        <v>2.3703703703703667</v>
      </c>
      <c r="AF16" s="9" t="b">
        <f t="shared" ref="AF16:AF26" si="15">ABS(AC16-AC15)&lt;$AF$9</f>
        <v>0</v>
      </c>
      <c r="AG16" s="9"/>
      <c r="AH16" s="4"/>
    </row>
    <row r="17" spans="10:34" x14ac:dyDescent="0.3">
      <c r="J17" s="7">
        <v>9</v>
      </c>
      <c r="K17" s="12">
        <f t="shared" si="3"/>
        <v>2.9654051406733539</v>
      </c>
      <c r="L17" s="12">
        <f t="shared" si="4"/>
        <v>2.9479754102526283</v>
      </c>
      <c r="M17" s="12">
        <f t="shared" si="5"/>
        <v>-1.4080756636758451E-4</v>
      </c>
      <c r="N17" s="12">
        <f t="shared" si="6"/>
        <v>8.1196738151483316E-3</v>
      </c>
      <c r="O17" s="14">
        <f t="shared" si="7"/>
        <v>2.9653169401678929</v>
      </c>
      <c r="P17" s="12">
        <f t="shared" si="8"/>
        <v>-4.1403276114237997E-5</v>
      </c>
      <c r="Q17" s="12">
        <f t="shared" si="9"/>
        <v>-4.1720760407315538E-5</v>
      </c>
      <c r="R17" s="14">
        <f t="shared" si="10"/>
        <v>2.9769074101104276</v>
      </c>
      <c r="S17" s="12" t="str">
        <f t="shared" si="2"/>
        <v>Нет реш.</v>
      </c>
      <c r="AC17" s="39">
        <f t="shared" si="12"/>
        <v>3.5925925925925837</v>
      </c>
      <c r="AD17" s="9">
        <f t="shared" si="13"/>
        <v>0.20809835898998585</v>
      </c>
      <c r="AE17" s="9">
        <f t="shared" si="14"/>
        <v>1.0534979423868052</v>
      </c>
      <c r="AF17" s="9" t="b">
        <f t="shared" si="15"/>
        <v>0</v>
      </c>
      <c r="AG17" s="9"/>
      <c r="AH17" s="4"/>
    </row>
    <row r="18" spans="10:34" x14ac:dyDescent="0.3">
      <c r="J18" s="7">
        <v>10</v>
      </c>
      <c r="K18" s="12">
        <f t="shared" si="3"/>
        <v>2.9769074101104276</v>
      </c>
      <c r="L18" s="12">
        <f t="shared" si="4"/>
        <v>2.9653169401678929</v>
      </c>
      <c r="M18" s="12">
        <f t="shared" si="5"/>
        <v>-4.1720760407315538E-5</v>
      </c>
      <c r="N18" s="12">
        <f t="shared" si="6"/>
        <v>3.6087439179546266E-3</v>
      </c>
      <c r="O18" s="14">
        <f t="shared" si="7"/>
        <v>2.9768779601116306</v>
      </c>
      <c r="P18" s="12">
        <f t="shared" si="8"/>
        <v>-1.2314532483514995E-5</v>
      </c>
      <c r="Q18" s="12">
        <f t="shared" si="9"/>
        <v>-1.2361706779984161E-5</v>
      </c>
      <c r="R18" s="14">
        <f t="shared" si="10"/>
        <v>2.9845951340187544</v>
      </c>
      <c r="S18" s="12">
        <f t="shared" si="2"/>
        <v>2.9807365470651925</v>
      </c>
      <c r="AC18" s="39">
        <f t="shared" si="12"/>
        <v>3.3950617283950533</v>
      </c>
      <c r="AD18" s="9">
        <f t="shared" si="13"/>
        <v>6.1658773034068304E-2</v>
      </c>
      <c r="AE18" s="9">
        <f t="shared" si="14"/>
        <v>0.46822130772746107</v>
      </c>
      <c r="AF18" s="9" t="b">
        <f t="shared" si="15"/>
        <v>0</v>
      </c>
      <c r="AG18" s="9"/>
      <c r="AH18" s="4"/>
    </row>
    <row r="19" spans="10:34" x14ac:dyDescent="0.3">
      <c r="J19" s="7">
        <v>11</v>
      </c>
      <c r="K19" s="12" t="str">
        <f t="shared" si="3"/>
        <v>Реш. Получено</v>
      </c>
      <c r="L19" s="12" t="str">
        <f t="shared" si="4"/>
        <v>Реш. Получено</v>
      </c>
      <c r="M19" s="12"/>
      <c r="N19" s="12"/>
      <c r="O19" s="14"/>
      <c r="P19" s="12"/>
      <c r="Q19" s="12"/>
      <c r="R19" s="14"/>
      <c r="S19" s="12"/>
      <c r="AC19" s="39">
        <f t="shared" si="12"/>
        <v>3.2633744855967008</v>
      </c>
      <c r="AD19" s="9">
        <f t="shared" si="13"/>
        <v>1.8269266084182334E-2</v>
      </c>
      <c r="AE19" s="9">
        <f t="shared" si="14"/>
        <v>0.20809835898997875</v>
      </c>
      <c r="AF19" s="9" t="b">
        <f t="shared" si="15"/>
        <v>0</v>
      </c>
      <c r="AG19" s="9"/>
      <c r="AH19" s="4"/>
    </row>
    <row r="20" spans="10:34" x14ac:dyDescent="0.3">
      <c r="J20" s="7">
        <v>12</v>
      </c>
      <c r="K20" s="12"/>
      <c r="L20" s="12"/>
      <c r="M20" s="12"/>
      <c r="N20" s="12"/>
      <c r="O20" s="14"/>
      <c r="P20" s="12"/>
      <c r="Q20" s="12"/>
      <c r="R20" s="14"/>
      <c r="S20" s="12"/>
      <c r="AC20" s="39">
        <f t="shared" si="12"/>
        <v>3.1755829903977304</v>
      </c>
      <c r="AD20" s="9">
        <f t="shared" si="13"/>
        <v>5.4131158767845022E-3</v>
      </c>
      <c r="AE20" s="9">
        <f t="shared" si="14"/>
        <v>9.2488159551031401E-2</v>
      </c>
      <c r="AF20" s="9" t="b">
        <f t="shared" si="15"/>
        <v>0</v>
      </c>
      <c r="AG20" s="9"/>
      <c r="AH20" s="4"/>
    </row>
    <row r="21" spans="10:34" x14ac:dyDescent="0.3">
      <c r="J21" s="7">
        <v>13</v>
      </c>
      <c r="K21" s="12"/>
      <c r="L21" s="12"/>
      <c r="M21" s="12"/>
      <c r="N21" s="12"/>
      <c r="O21" s="14"/>
      <c r="P21" s="12"/>
      <c r="Q21" s="12"/>
      <c r="R21" s="14"/>
      <c r="S21" s="12"/>
      <c r="AC21" s="39">
        <f t="shared" si="12"/>
        <v>3.1170553269318169</v>
      </c>
      <c r="AD21" s="9">
        <f t="shared" si="13"/>
        <v>1.6038861857197162E-3</v>
      </c>
      <c r="AE21" s="9">
        <f t="shared" si="14"/>
        <v>4.1105848689348079E-2</v>
      </c>
      <c r="AF21" s="9" t="b">
        <f t="shared" si="15"/>
        <v>0</v>
      </c>
      <c r="AG21" s="9"/>
      <c r="AH21" s="4"/>
    </row>
    <row r="22" spans="10:34" x14ac:dyDescent="0.3">
      <c r="J22" s="7">
        <v>14</v>
      </c>
      <c r="K22" s="12"/>
      <c r="L22" s="12"/>
      <c r="M22" s="12"/>
      <c r="N22" s="12"/>
      <c r="O22" s="14"/>
      <c r="P22" s="12"/>
      <c r="Q22" s="12"/>
      <c r="R22" s="14"/>
      <c r="S22" s="12"/>
      <c r="AC22" s="39">
        <f t="shared" si="12"/>
        <v>3.0780368846210675</v>
      </c>
      <c r="AD22" s="9">
        <f t="shared" si="13"/>
        <v>4.7522553650480859E-4</v>
      </c>
      <c r="AE22" s="9">
        <f t="shared" si="14"/>
        <v>1.8269266084082858E-2</v>
      </c>
      <c r="AF22" s="9" t="b">
        <f t="shared" si="15"/>
        <v>0</v>
      </c>
      <c r="AG22" s="9"/>
      <c r="AH22" s="4"/>
    </row>
    <row r="23" spans="10:34" x14ac:dyDescent="0.3">
      <c r="J23" s="7">
        <v>15</v>
      </c>
      <c r="K23" s="12"/>
      <c r="L23" s="12"/>
      <c r="M23" s="12"/>
      <c r="N23" s="12"/>
      <c r="O23" s="14"/>
      <c r="P23" s="12"/>
      <c r="Q23" s="12"/>
      <c r="R23" s="14"/>
      <c r="S23" s="12"/>
      <c r="AC23" s="39">
        <f t="shared" si="12"/>
        <v>3.0520245897473917</v>
      </c>
      <c r="AD23" s="9">
        <f t="shared" si="13"/>
        <v>1.4080756636758451E-4</v>
      </c>
      <c r="AE23" s="9">
        <f t="shared" si="14"/>
        <v>8.1196738151589898E-3</v>
      </c>
      <c r="AF23" s="9" t="b">
        <f t="shared" si="15"/>
        <v>0</v>
      </c>
      <c r="AG23" s="9"/>
      <c r="AH23" s="4"/>
    </row>
    <row r="24" spans="10:34" x14ac:dyDescent="0.3">
      <c r="AC24" s="39">
        <f t="shared" si="12"/>
        <v>3.0346830598321501</v>
      </c>
      <c r="AD24" s="9">
        <f t="shared" si="13"/>
        <v>4.1720760407315538E-5</v>
      </c>
      <c r="AE24" s="9">
        <f t="shared" si="14"/>
        <v>3.6087439179581793E-3</v>
      </c>
      <c r="AF24" s="9" t="b">
        <f t="shared" si="15"/>
        <v>0</v>
      </c>
      <c r="AG24" s="9"/>
      <c r="AH24" s="4"/>
    </row>
    <row r="25" spans="10:34" x14ac:dyDescent="0.3">
      <c r="AC25" s="39">
        <f t="shared" si="12"/>
        <v>3.023122039888424</v>
      </c>
      <c r="AD25" s="9">
        <f t="shared" si="13"/>
        <v>1.2361706801300443E-5</v>
      </c>
      <c r="AE25" s="9">
        <f t="shared" si="14"/>
        <v>1.6038861858049813E-3</v>
      </c>
      <c r="AF25" s="9" t="b">
        <f t="shared" si="15"/>
        <v>0</v>
      </c>
      <c r="AG25" s="9"/>
      <c r="AH25" s="4"/>
    </row>
    <row r="26" spans="10:34" ht="15" thickBot="1" x14ac:dyDescent="0.35">
      <c r="AC26" s="41">
        <f t="shared" si="12"/>
        <v>3.015414693250797</v>
      </c>
      <c r="AD26" s="42">
        <f t="shared" si="13"/>
        <v>3.6627279342837937E-6</v>
      </c>
      <c r="AE26" s="42">
        <f t="shared" si="14"/>
        <v>7.1283830404667015E-4</v>
      </c>
      <c r="AF26" s="42" t="b">
        <f t="shared" si="15"/>
        <v>1</v>
      </c>
      <c r="AG26" s="35"/>
      <c r="AH26" s="6"/>
    </row>
  </sheetData>
  <mergeCells count="22">
    <mergeCell ref="AF14:AG14"/>
    <mergeCell ref="AG11:AH11"/>
    <mergeCell ref="AG10:AH10"/>
    <mergeCell ref="AF13:AH13"/>
    <mergeCell ref="AC10:AD10"/>
    <mergeCell ref="AE10:AF10"/>
    <mergeCell ref="AC11:AD11"/>
    <mergeCell ref="AE11:AF11"/>
    <mergeCell ref="AC7:AH7"/>
    <mergeCell ref="W7:AA7"/>
    <mergeCell ref="Z13:AA13"/>
    <mergeCell ref="Z14:AA14"/>
    <mergeCell ref="W10:X10"/>
    <mergeCell ref="Y10:Z10"/>
    <mergeCell ref="W11:X11"/>
    <mergeCell ref="Y11:Z11"/>
    <mergeCell ref="J6:K6"/>
    <mergeCell ref="M6:N6"/>
    <mergeCell ref="J5:K5"/>
    <mergeCell ref="M5:N5"/>
    <mergeCell ref="P5:Q5"/>
    <mergeCell ref="P6:Q6"/>
  </mergeCells>
  <pageMargins left="0.7" right="0.7" top="0.75" bottom="0.75" header="0.3" footer="0.3"/>
  <pageSetup paperSize="9" orientation="portrait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Ира</dc:creator>
  <cp:lastModifiedBy>Ира</cp:lastModifiedBy>
  <dcterms:created xsi:type="dcterms:W3CDTF">2017-11-20T09:40:49Z</dcterms:created>
  <dcterms:modified xsi:type="dcterms:W3CDTF">2017-11-20T21:02:33Z</dcterms:modified>
</cp:coreProperties>
</file>