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.messina\Documents\GitHub\Sutron_scripts\LakeHodges\Storm 3\"/>
    </mc:Choice>
  </mc:AlternateContent>
  <bookViews>
    <workbookView xWindow="0" yWindow="0" windowWidth="28800" windowHeight="13428"/>
  </bookViews>
  <sheets>
    <sheet name="Sheet1" sheetId="1" r:id="rId1"/>
    <sheet name="ESRI_MAPINFO_SHEET" sheetId="2" state="very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38" i="1"/>
  <c r="D38" i="1" s="1"/>
  <c r="E38" i="1"/>
  <c r="I38" i="1" s="1"/>
  <c r="J38" i="1" s="1"/>
  <c r="F38" i="1"/>
  <c r="G38" i="1"/>
  <c r="H38" i="1" s="1"/>
  <c r="C34" i="1"/>
  <c r="D34" i="1" s="1"/>
  <c r="E34" i="1"/>
  <c r="F34" i="1" s="1"/>
  <c r="C35" i="1"/>
  <c r="D35" i="1" s="1"/>
  <c r="E35" i="1"/>
  <c r="I35" i="1" s="1"/>
  <c r="J35" i="1" s="1"/>
  <c r="F35" i="1"/>
  <c r="G35" i="1"/>
  <c r="H35" i="1" s="1"/>
  <c r="C36" i="1"/>
  <c r="D36" i="1" s="1"/>
  <c r="E36" i="1"/>
  <c r="F36" i="1" s="1"/>
  <c r="C37" i="1"/>
  <c r="D37" i="1" s="1"/>
  <c r="E37" i="1"/>
  <c r="I37" i="1" s="1"/>
  <c r="J37" i="1" s="1"/>
  <c r="F37" i="1"/>
  <c r="G37" i="1"/>
  <c r="H37" i="1" s="1"/>
  <c r="E33" i="1"/>
  <c r="C33" i="1"/>
  <c r="C31" i="1"/>
  <c r="G31" i="1" s="1"/>
  <c r="H31" i="1" s="1"/>
  <c r="C28" i="1"/>
  <c r="G28" i="1" s="1"/>
  <c r="H28" i="1" s="1"/>
  <c r="E32" i="1"/>
  <c r="C32" i="1"/>
  <c r="G32" i="1" s="1"/>
  <c r="H32" i="1" s="1"/>
  <c r="E28" i="1"/>
  <c r="F28" i="1" s="1"/>
  <c r="I28" i="1"/>
  <c r="J28" i="1" s="1"/>
  <c r="C29" i="1"/>
  <c r="G29" i="1" s="1"/>
  <c r="H29" i="1" s="1"/>
  <c r="D29" i="1"/>
  <c r="E29" i="1"/>
  <c r="F29" i="1" s="1"/>
  <c r="C30" i="1"/>
  <c r="D30" i="1" s="1"/>
  <c r="E30" i="1"/>
  <c r="F30" i="1" s="1"/>
  <c r="E31" i="1"/>
  <c r="I31" i="1" s="1"/>
  <c r="J31" i="1" s="1"/>
  <c r="F31" i="1"/>
  <c r="F32" i="1"/>
  <c r="I32" i="1"/>
  <c r="J32" i="1"/>
  <c r="C27" i="1"/>
  <c r="E27" i="1"/>
  <c r="C22" i="1"/>
  <c r="D22" i="1" s="1"/>
  <c r="E22" i="1"/>
  <c r="I22" i="1" s="1"/>
  <c r="J22" i="1" s="1"/>
  <c r="C23" i="1"/>
  <c r="D23" i="1" s="1"/>
  <c r="E23" i="1"/>
  <c r="F23" i="1" s="1"/>
  <c r="C24" i="1"/>
  <c r="D24" i="1" s="1"/>
  <c r="E24" i="1"/>
  <c r="I24" i="1" s="1"/>
  <c r="J24" i="1" s="1"/>
  <c r="F24" i="1"/>
  <c r="G24" i="1"/>
  <c r="H24" i="1" s="1"/>
  <c r="C25" i="1"/>
  <c r="D25" i="1" s="1"/>
  <c r="E25" i="1"/>
  <c r="F25" i="1" s="1"/>
  <c r="C26" i="1"/>
  <c r="D26" i="1" s="1"/>
  <c r="E26" i="1"/>
  <c r="I26" i="1" s="1"/>
  <c r="J26" i="1" s="1"/>
  <c r="F26" i="1"/>
  <c r="G26" i="1"/>
  <c r="H26" i="1" s="1"/>
  <c r="E21" i="1"/>
  <c r="I21" i="1" s="1"/>
  <c r="C21" i="1"/>
  <c r="G21" i="1" s="1"/>
  <c r="C14" i="1"/>
  <c r="C20" i="1"/>
  <c r="D20" i="1" s="1"/>
  <c r="E20" i="1"/>
  <c r="I20" i="1" s="1"/>
  <c r="J20" i="1" s="1"/>
  <c r="E16" i="1"/>
  <c r="F16" i="1" s="1"/>
  <c r="E15" i="1"/>
  <c r="C16" i="1"/>
  <c r="D16" i="1"/>
  <c r="G16" i="1"/>
  <c r="H16" i="1" s="1"/>
  <c r="C17" i="1"/>
  <c r="D17" i="1" s="1"/>
  <c r="E17" i="1"/>
  <c r="I17" i="1" s="1"/>
  <c r="J17" i="1" s="1"/>
  <c r="F17" i="1"/>
  <c r="G17" i="1"/>
  <c r="H17" i="1" s="1"/>
  <c r="C18" i="1"/>
  <c r="D18" i="1" s="1"/>
  <c r="E18" i="1"/>
  <c r="I18" i="1" s="1"/>
  <c r="J18" i="1" s="1"/>
  <c r="F18" i="1"/>
  <c r="G18" i="1"/>
  <c r="H18" i="1" s="1"/>
  <c r="C19" i="1"/>
  <c r="D19" i="1" s="1"/>
  <c r="E19" i="1"/>
  <c r="F19" i="1" s="1"/>
  <c r="G20" i="1"/>
  <c r="H20" i="1"/>
  <c r="I15" i="1"/>
  <c r="J15" i="1" s="1"/>
  <c r="C15" i="1"/>
  <c r="G15" i="1" s="1"/>
  <c r="H15" i="1" s="1"/>
  <c r="E10" i="1"/>
  <c r="F10" i="1" s="1"/>
  <c r="E11" i="1"/>
  <c r="F11" i="1" s="1"/>
  <c r="E12" i="1"/>
  <c r="F12" i="1" s="1"/>
  <c r="E13" i="1"/>
  <c r="I13" i="1" s="1"/>
  <c r="J13" i="1" s="1"/>
  <c r="E14" i="1"/>
  <c r="I14" i="1" s="1"/>
  <c r="J14" i="1" s="1"/>
  <c r="E9" i="1"/>
  <c r="I9" i="1" s="1"/>
  <c r="C10" i="1"/>
  <c r="G10" i="1" s="1"/>
  <c r="H10" i="1" s="1"/>
  <c r="C9" i="1"/>
  <c r="G9" i="1" s="1"/>
  <c r="C11" i="1"/>
  <c r="G11" i="1" s="1"/>
  <c r="H11" i="1" s="1"/>
  <c r="C12" i="1"/>
  <c r="D12" i="1" s="1"/>
  <c r="C13" i="1"/>
  <c r="D13" i="1" s="1"/>
  <c r="G14" i="1"/>
  <c r="H14" i="1" s="1"/>
  <c r="I19" i="1" l="1"/>
  <c r="J19" i="1" s="1"/>
  <c r="I25" i="1"/>
  <c r="J25" i="1" s="1"/>
  <c r="I23" i="1"/>
  <c r="J23" i="1" s="1"/>
  <c r="D32" i="1"/>
  <c r="G30" i="1"/>
  <c r="H30" i="1" s="1"/>
  <c r="I36" i="1"/>
  <c r="J36" i="1" s="1"/>
  <c r="I34" i="1"/>
  <c r="J34" i="1" s="1"/>
  <c r="G19" i="1"/>
  <c r="H19" i="1" s="1"/>
  <c r="G25" i="1"/>
  <c r="H25" i="1" s="1"/>
  <c r="G23" i="1"/>
  <c r="H23" i="1" s="1"/>
  <c r="G22" i="1"/>
  <c r="H22" i="1" s="1"/>
  <c r="G36" i="1"/>
  <c r="H36" i="1" s="1"/>
  <c r="G34" i="1"/>
  <c r="H34" i="1" s="1"/>
  <c r="F22" i="1"/>
  <c r="I30" i="1"/>
  <c r="J30" i="1" s="1"/>
  <c r="D15" i="1"/>
  <c r="I16" i="1"/>
  <c r="J16" i="1" s="1"/>
  <c r="D28" i="1"/>
  <c r="F20" i="1"/>
  <c r="D31" i="1"/>
  <c r="I29" i="1"/>
  <c r="J29" i="1" s="1"/>
  <c r="G12" i="1"/>
  <c r="H12" i="1" s="1"/>
  <c r="F13" i="1"/>
  <c r="D10" i="1"/>
  <c r="G13" i="1"/>
  <c r="H13" i="1" s="1"/>
  <c r="I12" i="1"/>
  <c r="J12" i="1" s="1"/>
  <c r="I11" i="1"/>
  <c r="J11" i="1" s="1"/>
  <c r="I10" i="1"/>
  <c r="J10" i="1" s="1"/>
  <c r="D11" i="1"/>
  <c r="F14" i="1"/>
  <c r="D14" i="1"/>
  <c r="G33" i="1" l="1"/>
  <c r="F15" i="1" l="1"/>
  <c r="F21" i="1"/>
  <c r="F27" i="1"/>
  <c r="F33" i="1"/>
  <c r="D21" i="1"/>
  <c r="D27" i="1"/>
  <c r="D33" i="1"/>
  <c r="J21" i="1"/>
  <c r="I27" i="1"/>
  <c r="J27" i="1" s="1"/>
  <c r="I33" i="1"/>
  <c r="J33" i="1" s="1"/>
  <c r="H21" i="1"/>
  <c r="G27" i="1"/>
  <c r="H27" i="1" s="1"/>
  <c r="H33" i="1"/>
  <c r="F9" i="1"/>
  <c r="H9" i="1"/>
  <c r="J9" i="1" l="1"/>
  <c r="D9" i="1"/>
</calcChain>
</file>

<file path=xl/sharedStrings.xml><?xml version="1.0" encoding="utf-8"?>
<sst xmlns="http://schemas.openxmlformats.org/spreadsheetml/2006/main" count="49" uniqueCount="41">
  <si>
    <t>Maximum number of aliquots</t>
  </si>
  <si>
    <t>Aliquot volume (mL)</t>
  </si>
  <si>
    <t>Bottle volume (L)</t>
  </si>
  <si>
    <t>Target number of aliquots</t>
  </si>
  <si>
    <t>Site</t>
  </si>
  <si>
    <t>DW0011-Bernardo Plaza</t>
  </si>
  <si>
    <t>cf</t>
  </si>
  <si>
    <t>gal</t>
  </si>
  <si>
    <t>cfs</t>
  </si>
  <si>
    <t>gpm</t>
  </si>
  <si>
    <t>DW0317-Tazon</t>
  </si>
  <si>
    <t>DW914-Lomica</t>
  </si>
  <si>
    <t>HDG101-El Ku</t>
  </si>
  <si>
    <t>HDG102-Via Rancho</t>
  </si>
  <si>
    <t>1. Based on linear rainfall/runoff relationship (see FLOW worksheets \\SDG1-FS1\SDShare\Projects-South\Environmental - Schaedler\5025-19-1029 City of SD TO 29 Hodges Nutrient Source Investigation\Data &amp; Field Records\Flow data\MS4 Flow Processed)</t>
  </si>
  <si>
    <r>
      <t>Predicted Total Storm Flow</t>
    </r>
    <r>
      <rPr>
        <vertAlign val="superscript"/>
        <sz val="11"/>
        <color theme="1"/>
        <rFont val="Calibri"/>
        <family val="2"/>
        <scheme val="minor"/>
      </rPr>
      <t>1</t>
    </r>
  </si>
  <si>
    <r>
      <t>Predicted Peak Flow</t>
    </r>
    <r>
      <rPr>
        <vertAlign val="superscript"/>
        <sz val="11"/>
        <color theme="1"/>
        <rFont val="Calibri"/>
        <family val="2"/>
        <scheme val="minor"/>
      </rPr>
      <t>1</t>
    </r>
  </si>
  <si>
    <t>=modify</t>
  </si>
  <si>
    <t>=pacing estimate</t>
  </si>
  <si>
    <t>2. Based on predicted stormflow total divided by target number of aliquots</t>
  </si>
  <si>
    <r>
      <t>Total Stormflow based pacing</t>
    </r>
    <r>
      <rPr>
        <vertAlign val="superscript"/>
        <sz val="11"/>
        <color theme="1"/>
        <rFont val="Calibri"/>
        <family val="2"/>
        <scheme val="minor"/>
      </rPr>
      <t>2</t>
    </r>
  </si>
  <si>
    <r>
      <t>Peak Stormflow based pacing</t>
    </r>
    <r>
      <rPr>
        <vertAlign val="superscript"/>
        <sz val="11"/>
        <color theme="1"/>
        <rFont val="Calibri"/>
        <family val="2"/>
        <scheme val="minor"/>
      </rPr>
      <t>3</t>
    </r>
  </si>
  <si>
    <t>3.  Based on a minimum 5 minute time interval between aliquots during predicted peak flow</t>
  </si>
  <si>
    <t>WW2 Pacing (0.57" rainfall)</t>
  </si>
  <si>
    <t>2,500 to 10,000</t>
  </si>
  <si>
    <t>335 to 1,337</t>
  </si>
  <si>
    <t>Notes</t>
  </si>
  <si>
    <t>1,000 to 4,000</t>
  </si>
  <si>
    <t>12,000 to 36,000</t>
  </si>
  <si>
    <t xml:space="preserve">134 to 535 </t>
  </si>
  <si>
    <t xml:space="preserve">1,604 to 4,813 </t>
  </si>
  <si>
    <t>Predicted Rainfall</t>
  </si>
  <si>
    <t>in</t>
  </si>
  <si>
    <t>=JN WW3 pacing estimate</t>
  </si>
  <si>
    <t>WW3 Pacing (1.5"+ rainfall)</t>
  </si>
  <si>
    <t>WW2 total number of attemped aliquots</t>
  </si>
  <si>
    <t>Just enough aliquots with 3K. Figured round down from 1" rainfall pacing estimate</t>
  </si>
  <si>
    <t>New probe configuration. Old probe configuration under estimating flow. Figured keep it low.</t>
  </si>
  <si>
    <t>Figured round down from 1.5" rainfall pacing estimate</t>
  </si>
  <si>
    <t>Missed samples during peak flows on WW2. Jumped to 10k pacing on WW2. Figured go with a rounded up 1.5" rainfall pacing estimate</t>
  </si>
  <si>
    <t>2.5k pacing worked well on WW2 figured go with a rounded down 1.5" rainfall pacing estimate.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</si>
</sst>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1" fillId="0" borderId="7" xfId="0" applyFont="1" applyFill="1" applyBorder="1"/>
    <xf numFmtId="0" fontId="1" fillId="0" borderId="0" xfId="0" applyFont="1"/>
    <xf numFmtId="0" fontId="0" fillId="2" borderId="0" xfId="0" applyFill="1"/>
    <xf numFmtId="0" fontId="0" fillId="0" borderId="0" xfId="0" quotePrefix="1"/>
    <xf numFmtId="0" fontId="0" fillId="0" borderId="19" xfId="0" applyBorder="1"/>
    <xf numFmtId="0" fontId="0" fillId="0" borderId="20" xfId="0" applyBorder="1"/>
    <xf numFmtId="0" fontId="0" fillId="0" borderId="0" xfId="0" applyFill="1" applyBorder="1"/>
    <xf numFmtId="0" fontId="0" fillId="0" borderId="17" xfId="0" applyBorder="1"/>
    <xf numFmtId="0" fontId="0" fillId="0" borderId="27" xfId="0" applyBorder="1"/>
    <xf numFmtId="3" fontId="0" fillId="0" borderId="6" xfId="0" applyNumberFormat="1" applyBorder="1"/>
    <xf numFmtId="3" fontId="0" fillId="3" borderId="6" xfId="0" applyNumberFormat="1" applyFill="1" applyBorder="1"/>
    <xf numFmtId="0" fontId="0" fillId="3" borderId="0" xfId="0" applyFill="1"/>
    <xf numFmtId="0" fontId="1" fillId="0" borderId="0" xfId="0" applyFont="1" applyFill="1" applyBorder="1"/>
    <xf numFmtId="0" fontId="0" fillId="3" borderId="20" xfId="0" applyFill="1" applyBorder="1"/>
    <xf numFmtId="3" fontId="0" fillId="0" borderId="3" xfId="0" applyNumberFormat="1" applyBorder="1"/>
    <xf numFmtId="3" fontId="0" fillId="0" borderId="15" xfId="0" applyNumberFormat="1" applyBorder="1"/>
    <xf numFmtId="3" fontId="0" fillId="0" borderId="5" xfId="0" applyNumberFormat="1" applyBorder="1"/>
    <xf numFmtId="0" fontId="0" fillId="0" borderId="43" xfId="0" applyBorder="1" applyAlignment="1">
      <alignment horizontal="center" wrapText="1"/>
    </xf>
    <xf numFmtId="0" fontId="0" fillId="0" borderId="38" xfId="0" applyBorder="1" applyAlignment="1">
      <alignment horizontal="center" wrapText="1"/>
    </xf>
    <xf numFmtId="0" fontId="0" fillId="0" borderId="43" xfId="0" applyBorder="1"/>
    <xf numFmtId="0" fontId="0" fillId="0" borderId="45" xfId="0" applyBorder="1"/>
    <xf numFmtId="0" fontId="0" fillId="0" borderId="38" xfId="0" applyBorder="1"/>
    <xf numFmtId="0" fontId="0" fillId="0" borderId="44" xfId="0" applyBorder="1"/>
    <xf numFmtId="0" fontId="0" fillId="0" borderId="40" xfId="0" applyBorder="1"/>
    <xf numFmtId="3" fontId="0" fillId="0" borderId="4" xfId="0" applyNumberFormat="1" applyBorder="1"/>
    <xf numFmtId="3" fontId="0" fillId="0" borderId="16" xfId="0" applyNumberFormat="1" applyBorder="1"/>
    <xf numFmtId="3" fontId="0" fillId="0" borderId="19" xfId="0" applyNumberFormat="1" applyBorder="1"/>
    <xf numFmtId="3" fontId="0" fillId="0" borderId="20" xfId="0" applyNumberFormat="1" applyBorder="1"/>
    <xf numFmtId="3" fontId="0" fillId="0" borderId="13" xfId="0" applyNumberFormat="1" applyBorder="1"/>
    <xf numFmtId="3" fontId="0" fillId="0" borderId="14" xfId="0" applyNumberFormat="1" applyBorder="1"/>
    <xf numFmtId="3" fontId="0" fillId="0" borderId="30" xfId="0" applyNumberFormat="1" applyBorder="1"/>
    <xf numFmtId="3" fontId="0" fillId="0" borderId="31" xfId="0" applyNumberFormat="1" applyBorder="1"/>
    <xf numFmtId="0" fontId="0" fillId="0" borderId="33" xfId="0" applyBorder="1"/>
    <xf numFmtId="0" fontId="0" fillId="2" borderId="24" xfId="0" applyFill="1" applyBorder="1"/>
    <xf numFmtId="0" fontId="0" fillId="3" borderId="19" xfId="0" applyFill="1" applyBorder="1"/>
    <xf numFmtId="0" fontId="0" fillId="3" borderId="32" xfId="0" applyFill="1" applyBorder="1"/>
    <xf numFmtId="0" fontId="0" fillId="3" borderId="36" xfId="0" applyFill="1" applyBorder="1"/>
    <xf numFmtId="3" fontId="0" fillId="3" borderId="3" xfId="0" applyNumberFormat="1" applyFill="1" applyBorder="1"/>
    <xf numFmtId="3" fontId="0" fillId="3" borderId="4" xfId="0" applyNumberFormat="1" applyFill="1" applyBorder="1"/>
    <xf numFmtId="3" fontId="0" fillId="3" borderId="12" xfId="0" applyNumberFormat="1" applyFill="1" applyBorder="1"/>
    <xf numFmtId="3" fontId="0" fillId="3" borderId="15" xfId="0" applyNumberFormat="1" applyFill="1" applyBorder="1"/>
    <xf numFmtId="3" fontId="0" fillId="3" borderId="16" xfId="0" applyNumberFormat="1" applyFill="1" applyBorder="1"/>
    <xf numFmtId="3" fontId="0" fillId="3" borderId="28" xfId="0" applyNumberFormat="1" applyFill="1" applyBorder="1"/>
    <xf numFmtId="3" fontId="0" fillId="3" borderId="19" xfId="0" applyNumberFormat="1" applyFill="1" applyBorder="1"/>
    <xf numFmtId="3" fontId="0" fillId="3" borderId="20" xfId="0" applyNumberFormat="1" applyFill="1" applyBorder="1"/>
    <xf numFmtId="3" fontId="0" fillId="3" borderId="32" xfId="0" applyNumberFormat="1" applyFill="1" applyBorder="1"/>
    <xf numFmtId="3" fontId="0" fillId="3" borderId="5" xfId="0" applyNumberFormat="1" applyFill="1" applyBorder="1"/>
    <xf numFmtId="3" fontId="0" fillId="3" borderId="29" xfId="0" applyNumberFormat="1" applyFill="1" applyBorder="1"/>
    <xf numFmtId="3" fontId="0" fillId="3" borderId="13" xfId="0" applyNumberFormat="1" applyFill="1" applyBorder="1"/>
    <xf numFmtId="3" fontId="0" fillId="3" borderId="14" xfId="0" applyNumberFormat="1" applyFill="1" applyBorder="1"/>
    <xf numFmtId="3" fontId="0" fillId="3" borderId="8" xfId="0" applyNumberFormat="1" applyFill="1" applyBorder="1"/>
    <xf numFmtId="3" fontId="0" fillId="3" borderId="30" xfId="0" applyNumberFormat="1" applyFill="1" applyBorder="1"/>
    <xf numFmtId="3" fontId="0" fillId="3" borderId="31" xfId="0" applyNumberFormat="1" applyFill="1" applyBorder="1"/>
    <xf numFmtId="3" fontId="0" fillId="3" borderId="34" xfId="0" applyNumberFormat="1" applyFill="1" applyBorder="1"/>
    <xf numFmtId="0" fontId="0" fillId="4" borderId="0" xfId="0" applyFill="1"/>
    <xf numFmtId="0" fontId="0" fillId="4" borderId="27" xfId="0" applyFill="1" applyBorder="1"/>
    <xf numFmtId="0" fontId="0" fillId="4" borderId="22" xfId="0" applyFill="1" applyBorder="1"/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3" fontId="0" fillId="0" borderId="14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3" fontId="0" fillId="4" borderId="27" xfId="0" applyNumberFormat="1" applyFill="1" applyBorder="1" applyAlignment="1">
      <alignment horizontal="center" vertical="center"/>
    </xf>
    <xf numFmtId="3" fontId="0" fillId="4" borderId="33" xfId="0" applyNumberFormat="1" applyFill="1" applyBorder="1" applyAlignment="1">
      <alignment horizontal="center" vertical="center"/>
    </xf>
    <xf numFmtId="3" fontId="0" fillId="4" borderId="22" xfId="0" applyNumberForma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27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3" fontId="0" fillId="4" borderId="23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9</xdr:row>
      <xdr:rowOff>5045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tabSelected="1" topLeftCell="A7" workbookViewId="0">
      <selection activeCell="P33" sqref="P33:P38"/>
    </sheetView>
  </sheetViews>
  <sheetFormatPr defaultRowHeight="14.4" x14ac:dyDescent="0.3"/>
  <cols>
    <col min="1" max="1" width="33.44140625" customWidth="1"/>
    <col min="2" max="2" width="9.6640625" customWidth="1"/>
    <col min="3" max="3" width="9" customWidth="1"/>
    <col min="4" max="4" width="9.109375" customWidth="1"/>
    <col min="5" max="5" width="6.88671875" customWidth="1"/>
    <col min="6" max="6" width="11.6640625" customWidth="1"/>
    <col min="7" max="7" width="7.33203125" customWidth="1"/>
    <col min="8" max="8" width="8.5546875" customWidth="1"/>
    <col min="9" max="9" width="7" customWidth="1"/>
    <col min="10" max="10" width="7.5546875" customWidth="1"/>
    <col min="11" max="11" width="12.88671875" customWidth="1"/>
    <col min="12" max="12" width="12.44140625" customWidth="1"/>
    <col min="13" max="13" width="13.33203125" customWidth="1"/>
    <col min="14" max="15" width="14.33203125" customWidth="1"/>
    <col min="16" max="16" width="34.33203125" customWidth="1"/>
  </cols>
  <sheetData>
    <row r="1" spans="1:16" x14ac:dyDescent="0.3">
      <c r="A1" s="1" t="s">
        <v>2</v>
      </c>
      <c r="B1" s="1"/>
      <c r="C1" s="1">
        <v>20</v>
      </c>
      <c r="E1" s="18"/>
      <c r="F1" s="10" t="s">
        <v>18</v>
      </c>
    </row>
    <row r="2" spans="1:16" x14ac:dyDescent="0.3">
      <c r="A2" s="1" t="s">
        <v>1</v>
      </c>
      <c r="B2" s="1"/>
      <c r="C2" s="1">
        <v>250</v>
      </c>
      <c r="E2" s="9"/>
      <c r="F2" s="10" t="s">
        <v>17</v>
      </c>
    </row>
    <row r="3" spans="1:16" ht="15" thickBot="1" x14ac:dyDescent="0.35">
      <c r="A3" s="1" t="s">
        <v>0</v>
      </c>
      <c r="B3" s="1"/>
      <c r="C3" s="2">
        <f>C1/(C2/1000)</f>
        <v>80</v>
      </c>
      <c r="E3" s="61"/>
      <c r="F3" s="10" t="s">
        <v>33</v>
      </c>
    </row>
    <row r="4" spans="1:16" ht="15" thickBot="1" x14ac:dyDescent="0.35">
      <c r="A4" s="1" t="s">
        <v>3</v>
      </c>
      <c r="B4" s="39"/>
      <c r="C4" s="40">
        <v>65</v>
      </c>
    </row>
    <row r="5" spans="1:16" x14ac:dyDescent="0.3">
      <c r="A5" s="13"/>
      <c r="B5" s="13"/>
      <c r="C5" s="13"/>
    </row>
    <row r="6" spans="1:16" ht="15" thickBot="1" x14ac:dyDescent="0.35"/>
    <row r="7" spans="1:16" ht="47.25" customHeight="1" x14ac:dyDescent="0.3">
      <c r="A7" s="100" t="s">
        <v>4</v>
      </c>
      <c r="B7" s="24" t="s">
        <v>31</v>
      </c>
      <c r="C7" s="96" t="s">
        <v>15</v>
      </c>
      <c r="D7" s="64"/>
      <c r="E7" s="96" t="s">
        <v>16</v>
      </c>
      <c r="F7" s="64"/>
      <c r="G7" s="102" t="s">
        <v>20</v>
      </c>
      <c r="H7" s="103"/>
      <c r="I7" s="104" t="s">
        <v>21</v>
      </c>
      <c r="J7" s="105"/>
      <c r="K7" s="98" t="s">
        <v>34</v>
      </c>
      <c r="L7" s="99"/>
      <c r="M7" s="96" t="s">
        <v>23</v>
      </c>
      <c r="N7" s="97"/>
      <c r="O7" s="64" t="s">
        <v>35</v>
      </c>
      <c r="P7" s="73" t="s">
        <v>26</v>
      </c>
    </row>
    <row r="8" spans="1:16" ht="15" thickBot="1" x14ac:dyDescent="0.35">
      <c r="A8" s="101"/>
      <c r="B8" s="25" t="s">
        <v>32</v>
      </c>
      <c r="C8" s="11" t="s">
        <v>6</v>
      </c>
      <c r="D8" s="12" t="s">
        <v>7</v>
      </c>
      <c r="E8" s="11" t="s">
        <v>8</v>
      </c>
      <c r="F8" s="12" t="s">
        <v>9</v>
      </c>
      <c r="G8" s="41" t="s">
        <v>6</v>
      </c>
      <c r="H8" s="20" t="s">
        <v>7</v>
      </c>
      <c r="I8" s="42" t="s">
        <v>6</v>
      </c>
      <c r="J8" s="43" t="s">
        <v>7</v>
      </c>
      <c r="K8" s="62" t="s">
        <v>6</v>
      </c>
      <c r="L8" s="63" t="s">
        <v>7</v>
      </c>
      <c r="M8" s="3" t="s">
        <v>6</v>
      </c>
      <c r="N8" s="15" t="s">
        <v>7</v>
      </c>
      <c r="O8" s="65"/>
      <c r="P8" s="74"/>
    </row>
    <row r="9" spans="1:16" x14ac:dyDescent="0.3">
      <c r="A9" s="79" t="s">
        <v>5</v>
      </c>
      <c r="B9" s="26">
        <v>0.5</v>
      </c>
      <c r="C9" s="21">
        <f>(14492*B9)-929.06</f>
        <v>6316.9400000000005</v>
      </c>
      <c r="D9" s="31">
        <f>C9*7.48052</f>
        <v>47253.996008800008</v>
      </c>
      <c r="E9" s="21">
        <f>(3.6074*B9)-0.2369</f>
        <v>1.5668000000000002</v>
      </c>
      <c r="F9" s="31">
        <f>E9*448.8325</f>
        <v>703.23076100000003</v>
      </c>
      <c r="G9" s="44">
        <f>C9/$C$4</f>
        <v>97.183692307692311</v>
      </c>
      <c r="H9" s="45">
        <f>G9*7.48052</f>
        <v>726.98455398153851</v>
      </c>
      <c r="I9" s="46">
        <f>E9*60*5</f>
        <v>470.04000000000008</v>
      </c>
      <c r="J9" s="45">
        <f>I9*7.48052</f>
        <v>3516.1436208000009</v>
      </c>
      <c r="K9" s="94">
        <v>668</v>
      </c>
      <c r="L9" s="95">
        <v>5000</v>
      </c>
      <c r="M9" s="92">
        <v>401</v>
      </c>
      <c r="N9" s="93">
        <v>3000</v>
      </c>
      <c r="O9" s="69">
        <v>23</v>
      </c>
      <c r="P9" s="66" t="s">
        <v>36</v>
      </c>
    </row>
    <row r="10" spans="1:16" x14ac:dyDescent="0.3">
      <c r="A10" s="80"/>
      <c r="B10" s="27">
        <v>1</v>
      </c>
      <c r="C10" s="22">
        <f>(14492*B10)-929.06</f>
        <v>13562.94</v>
      </c>
      <c r="D10" s="32">
        <f t="shared" ref="D10:D13" si="0">C10*7.48052</f>
        <v>101457.84392880001</v>
      </c>
      <c r="E10" s="22">
        <f t="shared" ref="E10:E14" si="1">(3.6074*B10)-0.2369</f>
        <v>3.3705000000000003</v>
      </c>
      <c r="F10" s="32">
        <f t="shared" ref="F10:F14" si="2">E10*448.8325</f>
        <v>1512.7899412500001</v>
      </c>
      <c r="G10" s="47">
        <f t="shared" ref="G10:G14" si="3">C10/$C$4</f>
        <v>208.6606153846154</v>
      </c>
      <c r="H10" s="48">
        <f t="shared" ref="H10:H14" si="4">G10*7.48052</f>
        <v>1560.8899065969233</v>
      </c>
      <c r="I10" s="49">
        <f t="shared" ref="I10:I14" si="5">E10*60*5</f>
        <v>1011.1500000000001</v>
      </c>
      <c r="J10" s="48">
        <f t="shared" ref="J10:J14" si="6">I10*7.48052</f>
        <v>7563.9277980000006</v>
      </c>
      <c r="K10" s="85"/>
      <c r="L10" s="77"/>
      <c r="M10" s="86"/>
      <c r="N10" s="90"/>
      <c r="O10" s="70"/>
      <c r="P10" s="67"/>
    </row>
    <row r="11" spans="1:16" x14ac:dyDescent="0.3">
      <c r="A11" s="80"/>
      <c r="B11" s="27">
        <v>1.5</v>
      </c>
      <c r="C11" s="22">
        <f t="shared" ref="C11:C13" si="7">(14492*B11)-929.06</f>
        <v>20808.939999999999</v>
      </c>
      <c r="D11" s="32">
        <f t="shared" si="0"/>
        <v>155661.69184879999</v>
      </c>
      <c r="E11" s="22">
        <f t="shared" si="1"/>
        <v>5.1741999999999999</v>
      </c>
      <c r="F11" s="32">
        <f t="shared" si="2"/>
        <v>2322.3491214999999</v>
      </c>
      <c r="G11" s="47">
        <f t="shared" si="3"/>
        <v>320.13753846153844</v>
      </c>
      <c r="H11" s="48">
        <f t="shared" si="4"/>
        <v>2394.7952592123074</v>
      </c>
      <c r="I11" s="49">
        <f t="shared" si="5"/>
        <v>1552.26</v>
      </c>
      <c r="J11" s="48">
        <f t="shared" si="6"/>
        <v>11611.7119752</v>
      </c>
      <c r="K11" s="85"/>
      <c r="L11" s="77"/>
      <c r="M11" s="86"/>
      <c r="N11" s="90"/>
      <c r="O11" s="70"/>
      <c r="P11" s="67"/>
    </row>
    <row r="12" spans="1:16" x14ac:dyDescent="0.3">
      <c r="A12" s="80"/>
      <c r="B12" s="27">
        <v>2</v>
      </c>
      <c r="C12" s="22">
        <f t="shared" si="7"/>
        <v>28054.94</v>
      </c>
      <c r="D12" s="32">
        <f t="shared" si="0"/>
        <v>209865.53976879999</v>
      </c>
      <c r="E12" s="22">
        <f t="shared" si="1"/>
        <v>6.9779</v>
      </c>
      <c r="F12" s="32">
        <f t="shared" si="2"/>
        <v>3131.9083017499997</v>
      </c>
      <c r="G12" s="47">
        <f t="shared" si="3"/>
        <v>431.61446153846151</v>
      </c>
      <c r="H12" s="48">
        <f t="shared" si="4"/>
        <v>3228.7006118276922</v>
      </c>
      <c r="I12" s="49">
        <f t="shared" si="5"/>
        <v>2093.37</v>
      </c>
      <c r="J12" s="48">
        <f t="shared" si="6"/>
        <v>15659.496152399999</v>
      </c>
      <c r="K12" s="85"/>
      <c r="L12" s="77"/>
      <c r="M12" s="86"/>
      <c r="N12" s="90"/>
      <c r="O12" s="70"/>
      <c r="P12" s="67"/>
    </row>
    <row r="13" spans="1:16" x14ac:dyDescent="0.3">
      <c r="A13" s="80"/>
      <c r="B13" s="27">
        <v>2.5</v>
      </c>
      <c r="C13" s="22">
        <f t="shared" si="7"/>
        <v>35300.94</v>
      </c>
      <c r="D13" s="32">
        <f t="shared" si="0"/>
        <v>264069.38768880005</v>
      </c>
      <c r="E13" s="22">
        <f t="shared" si="1"/>
        <v>8.7815999999999992</v>
      </c>
      <c r="F13" s="32">
        <f t="shared" si="2"/>
        <v>3941.4674819999996</v>
      </c>
      <c r="G13" s="47">
        <f t="shared" si="3"/>
        <v>543.09138461538464</v>
      </c>
      <c r="H13" s="48">
        <f t="shared" si="4"/>
        <v>4062.6059644430775</v>
      </c>
      <c r="I13" s="49">
        <f t="shared" si="5"/>
        <v>2634.4799999999996</v>
      </c>
      <c r="J13" s="48">
        <f t="shared" si="6"/>
        <v>19707.280329599998</v>
      </c>
      <c r="K13" s="85"/>
      <c r="L13" s="77"/>
      <c r="M13" s="86"/>
      <c r="N13" s="90"/>
      <c r="O13" s="70"/>
      <c r="P13" s="67"/>
    </row>
    <row r="14" spans="1:16" ht="15" thickBot="1" x14ac:dyDescent="0.35">
      <c r="A14" s="81"/>
      <c r="B14" s="28">
        <v>3</v>
      </c>
      <c r="C14" s="33">
        <f>(14492*B14)-929.06</f>
        <v>42546.94</v>
      </c>
      <c r="D14" s="34">
        <f>C14*7.48052</f>
        <v>318273.23560880002</v>
      </c>
      <c r="E14" s="33">
        <f t="shared" si="1"/>
        <v>10.5853</v>
      </c>
      <c r="F14" s="34">
        <f t="shared" si="2"/>
        <v>4751.0266622500003</v>
      </c>
      <c r="G14" s="50">
        <f t="shared" si="3"/>
        <v>654.56830769230771</v>
      </c>
      <c r="H14" s="51">
        <f t="shared" si="4"/>
        <v>4896.5113170584618</v>
      </c>
      <c r="I14" s="52">
        <f t="shared" si="5"/>
        <v>3175.59</v>
      </c>
      <c r="J14" s="51">
        <f t="shared" si="6"/>
        <v>23755.064506800001</v>
      </c>
      <c r="K14" s="85"/>
      <c r="L14" s="77"/>
      <c r="M14" s="86"/>
      <c r="N14" s="90"/>
      <c r="O14" s="70"/>
      <c r="P14" s="68"/>
    </row>
    <row r="15" spans="1:16" x14ac:dyDescent="0.3">
      <c r="A15" s="79" t="s">
        <v>10</v>
      </c>
      <c r="B15" s="26">
        <v>0.5</v>
      </c>
      <c r="C15" s="21">
        <f>(15743*B15)+689.72</f>
        <v>8561.2199999999993</v>
      </c>
      <c r="D15" s="31">
        <f>C15*7.48052</f>
        <v>64042.377434399998</v>
      </c>
      <c r="E15" s="21">
        <f>(5.2437*B15)-0.3145</f>
        <v>2.3073499999999996</v>
      </c>
      <c r="F15" s="31">
        <f t="shared" ref="F15:F33" si="8">E15*448.8325</f>
        <v>1035.6136688749998</v>
      </c>
      <c r="G15" s="44">
        <f>C15/$C$4</f>
        <v>131.71107692307692</v>
      </c>
      <c r="H15" s="45">
        <f>G15*7.48052</f>
        <v>985.26734514461532</v>
      </c>
      <c r="I15" s="46">
        <f>E15*60*5</f>
        <v>692.20499999999993</v>
      </c>
      <c r="J15" s="45">
        <f>I15*7.48052</f>
        <v>5178.0533465999997</v>
      </c>
      <c r="K15" s="85">
        <v>267</v>
      </c>
      <c r="L15" s="77">
        <v>2000</v>
      </c>
      <c r="M15" s="86" t="s">
        <v>29</v>
      </c>
      <c r="N15" s="89" t="s">
        <v>27</v>
      </c>
      <c r="O15" s="71">
        <v>86</v>
      </c>
      <c r="P15" s="66" t="s">
        <v>37</v>
      </c>
    </row>
    <row r="16" spans="1:16" x14ac:dyDescent="0.3">
      <c r="A16" s="80"/>
      <c r="B16" s="27">
        <v>1</v>
      </c>
      <c r="C16" s="22">
        <f t="shared" ref="C16:C19" si="9">(15743*B16)+689.72</f>
        <v>16432.72</v>
      </c>
      <c r="D16" s="32">
        <f t="shared" ref="D16:D20" si="10">C16*7.48052</f>
        <v>122925.29061440002</v>
      </c>
      <c r="E16" s="22">
        <f>(5.2437*B16)-0.3145</f>
        <v>4.9291999999999998</v>
      </c>
      <c r="F16" s="32">
        <f t="shared" ref="F16:F20" si="11">E16*448.8325</f>
        <v>2212.3851589999999</v>
      </c>
      <c r="G16" s="47">
        <f t="shared" ref="G16:G20" si="12">C16/$C$4</f>
        <v>252.81107692307694</v>
      </c>
      <c r="H16" s="48">
        <f t="shared" ref="H16:H20" si="13">G16*7.48052</f>
        <v>1891.1583171446155</v>
      </c>
      <c r="I16" s="49">
        <f t="shared" ref="I16:I20" si="14">E16*60*5</f>
        <v>1478.76</v>
      </c>
      <c r="J16" s="48">
        <f t="shared" ref="J16:J20" si="15">I16*7.48052</f>
        <v>11061.893755200001</v>
      </c>
      <c r="K16" s="85"/>
      <c r="L16" s="77"/>
      <c r="M16" s="86"/>
      <c r="N16" s="89"/>
      <c r="O16" s="71"/>
      <c r="P16" s="67"/>
    </row>
    <row r="17" spans="1:16" x14ac:dyDescent="0.3">
      <c r="A17" s="80"/>
      <c r="B17" s="27">
        <v>1.5</v>
      </c>
      <c r="C17" s="22">
        <f t="shared" si="9"/>
        <v>24304.22</v>
      </c>
      <c r="D17" s="32">
        <f t="shared" si="10"/>
        <v>181808.2037944</v>
      </c>
      <c r="E17" s="22">
        <f t="shared" ref="E17:E19" si="16">(5.2437*B17)-0.3145</f>
        <v>7.5510499999999992</v>
      </c>
      <c r="F17" s="32">
        <f t="shared" si="11"/>
        <v>3389.1566491249996</v>
      </c>
      <c r="G17" s="47">
        <f t="shared" si="12"/>
        <v>373.91107692307696</v>
      </c>
      <c r="H17" s="48">
        <f t="shared" si="13"/>
        <v>2797.0492891446156</v>
      </c>
      <c r="I17" s="49">
        <f t="shared" si="14"/>
        <v>2265.3149999999996</v>
      </c>
      <c r="J17" s="48">
        <f t="shared" si="15"/>
        <v>16945.734163799996</v>
      </c>
      <c r="K17" s="85"/>
      <c r="L17" s="77"/>
      <c r="M17" s="86"/>
      <c r="N17" s="89"/>
      <c r="O17" s="71"/>
      <c r="P17" s="67"/>
    </row>
    <row r="18" spans="1:16" x14ac:dyDescent="0.3">
      <c r="A18" s="80"/>
      <c r="B18" s="27">
        <v>2</v>
      </c>
      <c r="C18" s="22">
        <f t="shared" si="9"/>
        <v>32175.72</v>
      </c>
      <c r="D18" s="32">
        <f t="shared" si="10"/>
        <v>240691.11697440001</v>
      </c>
      <c r="E18" s="22">
        <f t="shared" si="16"/>
        <v>10.172899999999998</v>
      </c>
      <c r="F18" s="32">
        <f t="shared" si="11"/>
        <v>4565.9281392499988</v>
      </c>
      <c r="G18" s="47">
        <f t="shared" si="12"/>
        <v>495.01107692307693</v>
      </c>
      <c r="H18" s="48">
        <f t="shared" si="13"/>
        <v>3702.9402611446158</v>
      </c>
      <c r="I18" s="49">
        <f t="shared" si="14"/>
        <v>3051.8699999999994</v>
      </c>
      <c r="J18" s="48">
        <f t="shared" si="15"/>
        <v>22829.574572399997</v>
      </c>
      <c r="K18" s="85"/>
      <c r="L18" s="77"/>
      <c r="M18" s="86"/>
      <c r="N18" s="89"/>
      <c r="O18" s="71"/>
      <c r="P18" s="67"/>
    </row>
    <row r="19" spans="1:16" x14ac:dyDescent="0.3">
      <c r="A19" s="80"/>
      <c r="B19" s="27">
        <v>2.5</v>
      </c>
      <c r="C19" s="22">
        <f t="shared" si="9"/>
        <v>40047.22</v>
      </c>
      <c r="D19" s="32">
        <f t="shared" si="10"/>
        <v>299574.03015440004</v>
      </c>
      <c r="E19" s="22">
        <f t="shared" si="16"/>
        <v>12.794749999999999</v>
      </c>
      <c r="F19" s="32">
        <f t="shared" si="11"/>
        <v>5742.6996293749989</v>
      </c>
      <c r="G19" s="47">
        <f t="shared" si="12"/>
        <v>616.11107692307689</v>
      </c>
      <c r="H19" s="48">
        <f t="shared" si="13"/>
        <v>4608.831233144615</v>
      </c>
      <c r="I19" s="49">
        <f t="shared" si="14"/>
        <v>3838.4249999999997</v>
      </c>
      <c r="J19" s="48">
        <f t="shared" si="15"/>
        <v>28713.414980999998</v>
      </c>
      <c r="K19" s="85"/>
      <c r="L19" s="77"/>
      <c r="M19" s="86"/>
      <c r="N19" s="89"/>
      <c r="O19" s="71"/>
      <c r="P19" s="67"/>
    </row>
    <row r="20" spans="1:16" ht="15" thickBot="1" x14ac:dyDescent="0.35">
      <c r="A20" s="81"/>
      <c r="B20" s="29">
        <v>3</v>
      </c>
      <c r="C20" s="23">
        <f>(15743*B20)+689.72</f>
        <v>47918.720000000001</v>
      </c>
      <c r="D20" s="16">
        <f t="shared" si="10"/>
        <v>358456.94333440001</v>
      </c>
      <c r="E20" s="23">
        <f>(5.2437*B20)-0.3145</f>
        <v>15.416599999999997</v>
      </c>
      <c r="F20" s="16">
        <f t="shared" si="11"/>
        <v>6919.4711194999982</v>
      </c>
      <c r="G20" s="53">
        <f t="shared" si="12"/>
        <v>737.21107692307692</v>
      </c>
      <c r="H20" s="17">
        <f t="shared" si="13"/>
        <v>5514.7222051446151</v>
      </c>
      <c r="I20" s="54">
        <f t="shared" si="14"/>
        <v>4624.9799999999996</v>
      </c>
      <c r="J20" s="17">
        <f t="shared" si="15"/>
        <v>34597.255389599995</v>
      </c>
      <c r="K20" s="85"/>
      <c r="L20" s="77"/>
      <c r="M20" s="86"/>
      <c r="N20" s="89"/>
      <c r="O20" s="71"/>
      <c r="P20" s="68"/>
    </row>
    <row r="21" spans="1:16" x14ac:dyDescent="0.3">
      <c r="A21" s="82" t="s">
        <v>11</v>
      </c>
      <c r="B21" s="30">
        <v>0.5</v>
      </c>
      <c r="C21" s="35">
        <f>(190228*B21)-13695</f>
        <v>81419</v>
      </c>
      <c r="D21" s="36">
        <f t="shared" ref="D21:D33" si="17">C21*7.48052</f>
        <v>609056.45788</v>
      </c>
      <c r="E21" s="35">
        <f>(9.7764*B21)+1.2756</f>
        <v>6.1638000000000002</v>
      </c>
      <c r="F21" s="36">
        <f t="shared" si="8"/>
        <v>2766.5137635000001</v>
      </c>
      <c r="G21" s="55">
        <f>C21/$C$4</f>
        <v>1252.5999999999999</v>
      </c>
      <c r="H21" s="56">
        <f t="shared" ref="H21:H33" si="18">G21*7.48052</f>
        <v>9370.0993519999993</v>
      </c>
      <c r="I21" s="57">
        <f>E21*60*5</f>
        <v>1849.14</v>
      </c>
      <c r="J21" s="56">
        <f t="shared" ref="J21:J33" si="19">I21*7.48052</f>
        <v>13832.528752800001</v>
      </c>
      <c r="K21" s="75">
        <v>4010</v>
      </c>
      <c r="L21" s="77">
        <v>30000</v>
      </c>
      <c r="M21" s="86" t="s">
        <v>30</v>
      </c>
      <c r="N21" s="89" t="s">
        <v>28</v>
      </c>
      <c r="O21" s="71">
        <v>97</v>
      </c>
      <c r="P21" s="66" t="s">
        <v>38</v>
      </c>
    </row>
    <row r="22" spans="1:16" x14ac:dyDescent="0.3">
      <c r="A22" s="83"/>
      <c r="B22" s="27">
        <v>1</v>
      </c>
      <c r="C22" s="35">
        <f t="shared" ref="C22:C26" si="20">(190228*B22)-13695</f>
        <v>176533</v>
      </c>
      <c r="D22" s="36">
        <f t="shared" ref="D22:D26" si="21">C22*7.48052</f>
        <v>1320558.6371600002</v>
      </c>
      <c r="E22" s="35">
        <f t="shared" ref="E22:E26" si="22">(9.7764*B22)+1.2756</f>
        <v>11.052000000000001</v>
      </c>
      <c r="F22" s="36">
        <f t="shared" ref="F22:F26" si="23">E22*448.8325</f>
        <v>4960.4967900000001</v>
      </c>
      <c r="G22" s="55">
        <f t="shared" ref="G22:G26" si="24">C22/$C$4</f>
        <v>2715.8923076923079</v>
      </c>
      <c r="H22" s="56">
        <f t="shared" ref="H22:H26" si="25">G22*7.48052</f>
        <v>20316.286725538463</v>
      </c>
      <c r="I22" s="57">
        <f t="shared" ref="I22:I26" si="26">E22*60*5</f>
        <v>3315.6000000000004</v>
      </c>
      <c r="J22" s="56">
        <f t="shared" ref="J22:J26" si="27">I22*7.48052</f>
        <v>24802.412112000005</v>
      </c>
      <c r="K22" s="75"/>
      <c r="L22" s="77"/>
      <c r="M22" s="86"/>
      <c r="N22" s="89"/>
      <c r="O22" s="71"/>
      <c r="P22" s="67"/>
    </row>
    <row r="23" spans="1:16" x14ac:dyDescent="0.3">
      <c r="A23" s="83"/>
      <c r="B23" s="27">
        <v>1.5</v>
      </c>
      <c r="C23" s="35">
        <f t="shared" si="20"/>
        <v>271647</v>
      </c>
      <c r="D23" s="36">
        <f t="shared" si="21"/>
        <v>2032060.81644</v>
      </c>
      <c r="E23" s="35">
        <f t="shared" si="22"/>
        <v>15.940200000000001</v>
      </c>
      <c r="F23" s="36">
        <f t="shared" si="23"/>
        <v>7154.4798165000002</v>
      </c>
      <c r="G23" s="55">
        <f t="shared" si="24"/>
        <v>4179.1846153846154</v>
      </c>
      <c r="H23" s="56">
        <f t="shared" si="25"/>
        <v>31262.474099076924</v>
      </c>
      <c r="I23" s="57">
        <f t="shared" si="26"/>
        <v>4782.0600000000004</v>
      </c>
      <c r="J23" s="56">
        <f t="shared" si="27"/>
        <v>35772.295471200006</v>
      </c>
      <c r="K23" s="75"/>
      <c r="L23" s="77"/>
      <c r="M23" s="86"/>
      <c r="N23" s="89"/>
      <c r="O23" s="71"/>
      <c r="P23" s="67"/>
    </row>
    <row r="24" spans="1:16" x14ac:dyDescent="0.3">
      <c r="A24" s="83"/>
      <c r="B24" s="27">
        <v>2</v>
      </c>
      <c r="C24" s="35">
        <f t="shared" si="20"/>
        <v>366761</v>
      </c>
      <c r="D24" s="36">
        <f t="shared" si="21"/>
        <v>2743562.99572</v>
      </c>
      <c r="E24" s="35">
        <f t="shared" si="22"/>
        <v>20.828400000000002</v>
      </c>
      <c r="F24" s="36">
        <f t="shared" si="23"/>
        <v>9348.4628430000012</v>
      </c>
      <c r="G24" s="55">
        <f t="shared" si="24"/>
        <v>5642.4769230769234</v>
      </c>
      <c r="H24" s="56">
        <f t="shared" si="25"/>
        <v>42208.661472615386</v>
      </c>
      <c r="I24" s="57">
        <f t="shared" si="26"/>
        <v>6248.52</v>
      </c>
      <c r="J24" s="56">
        <f t="shared" si="27"/>
        <v>46742.178830400007</v>
      </c>
      <c r="K24" s="75"/>
      <c r="L24" s="77"/>
      <c r="M24" s="86"/>
      <c r="N24" s="89"/>
      <c r="O24" s="71"/>
      <c r="P24" s="67"/>
    </row>
    <row r="25" spans="1:16" x14ac:dyDescent="0.3">
      <c r="A25" s="83"/>
      <c r="B25" s="27">
        <v>2.5</v>
      </c>
      <c r="C25" s="35">
        <f t="shared" si="20"/>
        <v>461875</v>
      </c>
      <c r="D25" s="36">
        <f t="shared" si="21"/>
        <v>3455065.1750000003</v>
      </c>
      <c r="E25" s="35">
        <f t="shared" si="22"/>
        <v>25.716600000000003</v>
      </c>
      <c r="F25" s="36">
        <f t="shared" si="23"/>
        <v>11542.445869500001</v>
      </c>
      <c r="G25" s="55">
        <f t="shared" si="24"/>
        <v>7105.7692307692305</v>
      </c>
      <c r="H25" s="56">
        <f t="shared" si="25"/>
        <v>53154.848846153844</v>
      </c>
      <c r="I25" s="57">
        <f t="shared" si="26"/>
        <v>7714.9800000000005</v>
      </c>
      <c r="J25" s="56">
        <f t="shared" si="27"/>
        <v>57712.062189600008</v>
      </c>
      <c r="K25" s="75"/>
      <c r="L25" s="77"/>
      <c r="M25" s="86"/>
      <c r="N25" s="89"/>
      <c r="O25" s="71"/>
      <c r="P25" s="67"/>
    </row>
    <row r="26" spans="1:16" ht="15" thickBot="1" x14ac:dyDescent="0.35">
      <c r="A26" s="84"/>
      <c r="B26" s="29">
        <v>3</v>
      </c>
      <c r="C26" s="37">
        <f t="shared" si="20"/>
        <v>556989</v>
      </c>
      <c r="D26" s="38">
        <f t="shared" si="21"/>
        <v>4166567.3542800001</v>
      </c>
      <c r="E26" s="37">
        <f t="shared" si="22"/>
        <v>30.604800000000001</v>
      </c>
      <c r="F26" s="38">
        <f t="shared" si="23"/>
        <v>13736.428895999999</v>
      </c>
      <c r="G26" s="58">
        <f t="shared" si="24"/>
        <v>8569.0615384615376</v>
      </c>
      <c r="H26" s="59">
        <f t="shared" si="25"/>
        <v>64101.036219692302</v>
      </c>
      <c r="I26" s="60">
        <f t="shared" si="26"/>
        <v>9181.44</v>
      </c>
      <c r="J26" s="59">
        <f t="shared" si="27"/>
        <v>68681.945548800009</v>
      </c>
      <c r="K26" s="75"/>
      <c r="L26" s="77"/>
      <c r="M26" s="86"/>
      <c r="N26" s="89"/>
      <c r="O26" s="71"/>
      <c r="P26" s="68"/>
    </row>
    <row r="27" spans="1:16" x14ac:dyDescent="0.3">
      <c r="A27" s="82" t="s">
        <v>12</v>
      </c>
      <c r="B27" s="4">
        <v>0.5</v>
      </c>
      <c r="C27" s="21">
        <f>(17456*B27)-3086.5</f>
        <v>5641.5</v>
      </c>
      <c r="D27" s="31">
        <f t="shared" si="17"/>
        <v>42201.353580000003</v>
      </c>
      <c r="E27" s="21">
        <f>(2.0375*B27)+0.1468</f>
        <v>1.1655500000000001</v>
      </c>
      <c r="F27" s="31">
        <f t="shared" si="8"/>
        <v>523.13672037499998</v>
      </c>
      <c r="G27" s="44">
        <f t="shared" ref="G27" si="28">C27/$C$4</f>
        <v>86.792307692307688</v>
      </c>
      <c r="H27" s="45">
        <f t="shared" si="18"/>
        <v>649.25159353846152</v>
      </c>
      <c r="I27" s="46">
        <f t="shared" ref="I27:I33" si="29">E27*60*5</f>
        <v>349.66500000000002</v>
      </c>
      <c r="J27" s="45">
        <f t="shared" si="19"/>
        <v>2615.6760258000004</v>
      </c>
      <c r="K27" s="75">
        <v>1000</v>
      </c>
      <c r="L27" s="77">
        <v>7500</v>
      </c>
      <c r="M27" s="86" t="s">
        <v>25</v>
      </c>
      <c r="N27" s="89" t="s">
        <v>24</v>
      </c>
      <c r="O27" s="71">
        <v>102</v>
      </c>
      <c r="P27" s="66" t="s">
        <v>39</v>
      </c>
    </row>
    <row r="28" spans="1:16" x14ac:dyDescent="0.3">
      <c r="A28" s="83"/>
      <c r="B28" s="5">
        <v>1</v>
      </c>
      <c r="C28" s="22">
        <f>(17456*B28)-3086.5</f>
        <v>14369.5</v>
      </c>
      <c r="D28" s="32">
        <f t="shared" ref="D28:D32" si="30">C28*7.48052</f>
        <v>107491.33214</v>
      </c>
      <c r="E28" s="22">
        <f t="shared" ref="E28:E31" si="31">(2.0375*B28)+0.1468</f>
        <v>2.1842999999999999</v>
      </c>
      <c r="F28" s="32">
        <f t="shared" ref="F28:F32" si="32">E28*448.8325</f>
        <v>980.38482974999988</v>
      </c>
      <c r="G28" s="47">
        <f t="shared" ref="G28:G32" si="33">C28/$C$4</f>
        <v>221.06923076923076</v>
      </c>
      <c r="H28" s="48">
        <f t="shared" ref="H28:H32" si="34">G28*7.48052</f>
        <v>1653.712802153846</v>
      </c>
      <c r="I28" s="49">
        <f t="shared" ref="I28:I32" si="35">E28*60*5</f>
        <v>655.29</v>
      </c>
      <c r="J28" s="48">
        <f t="shared" ref="J28:J32" si="36">I28*7.48052</f>
        <v>4901.9099507999999</v>
      </c>
      <c r="K28" s="75"/>
      <c r="L28" s="77"/>
      <c r="M28" s="86"/>
      <c r="N28" s="89"/>
      <c r="O28" s="71"/>
      <c r="P28" s="67"/>
    </row>
    <row r="29" spans="1:16" x14ac:dyDescent="0.3">
      <c r="A29" s="83"/>
      <c r="B29" s="5">
        <v>1.5</v>
      </c>
      <c r="C29" s="22">
        <f t="shared" ref="C29:C30" si="37">(17456*B29)-3086.5</f>
        <v>23097.5</v>
      </c>
      <c r="D29" s="32">
        <f t="shared" si="30"/>
        <v>172781.3107</v>
      </c>
      <c r="E29" s="22">
        <f t="shared" si="31"/>
        <v>3.2030500000000002</v>
      </c>
      <c r="F29" s="32">
        <f t="shared" si="32"/>
        <v>1437.6329391250001</v>
      </c>
      <c r="G29" s="47">
        <f t="shared" si="33"/>
        <v>355.34615384615387</v>
      </c>
      <c r="H29" s="48">
        <f t="shared" si="34"/>
        <v>2658.1740107692312</v>
      </c>
      <c r="I29" s="49">
        <f t="shared" si="35"/>
        <v>960.91500000000008</v>
      </c>
      <c r="J29" s="48">
        <f t="shared" si="36"/>
        <v>7188.1438758000013</v>
      </c>
      <c r="K29" s="75"/>
      <c r="L29" s="77"/>
      <c r="M29" s="86"/>
      <c r="N29" s="89"/>
      <c r="O29" s="71"/>
      <c r="P29" s="67"/>
    </row>
    <row r="30" spans="1:16" x14ac:dyDescent="0.3">
      <c r="A30" s="83"/>
      <c r="B30" s="5">
        <v>2</v>
      </c>
      <c r="C30" s="22">
        <f t="shared" si="37"/>
        <v>31825.5</v>
      </c>
      <c r="D30" s="32">
        <f t="shared" si="30"/>
        <v>238071.28926000002</v>
      </c>
      <c r="E30" s="22">
        <f t="shared" si="31"/>
        <v>4.2218</v>
      </c>
      <c r="F30" s="32">
        <f t="shared" si="32"/>
        <v>1894.8810484999999</v>
      </c>
      <c r="G30" s="47">
        <f t="shared" si="33"/>
        <v>489.62307692307695</v>
      </c>
      <c r="H30" s="48">
        <f t="shared" si="34"/>
        <v>3662.6352193846155</v>
      </c>
      <c r="I30" s="49">
        <f t="shared" si="35"/>
        <v>1266.54</v>
      </c>
      <c r="J30" s="48">
        <f t="shared" si="36"/>
        <v>9474.3778008000008</v>
      </c>
      <c r="K30" s="75"/>
      <c r="L30" s="77"/>
      <c r="M30" s="86"/>
      <c r="N30" s="89"/>
      <c r="O30" s="71"/>
      <c r="P30" s="67"/>
    </row>
    <row r="31" spans="1:16" x14ac:dyDescent="0.3">
      <c r="A31" s="83"/>
      <c r="B31" s="5">
        <v>2.5</v>
      </c>
      <c r="C31" s="22">
        <f>(17456*B31)-3086.5</f>
        <v>40553.5</v>
      </c>
      <c r="D31" s="32">
        <f t="shared" si="30"/>
        <v>303361.26782000001</v>
      </c>
      <c r="E31" s="22">
        <f t="shared" si="31"/>
        <v>5.2405499999999998</v>
      </c>
      <c r="F31" s="32">
        <f t="shared" si="32"/>
        <v>2352.1291578749997</v>
      </c>
      <c r="G31" s="47">
        <f t="shared" si="33"/>
        <v>623.9</v>
      </c>
      <c r="H31" s="48">
        <f t="shared" si="34"/>
        <v>4667.0964279999998</v>
      </c>
      <c r="I31" s="49">
        <f t="shared" si="35"/>
        <v>1572.165</v>
      </c>
      <c r="J31" s="48">
        <f t="shared" si="36"/>
        <v>11760.611725799999</v>
      </c>
      <c r="K31" s="75"/>
      <c r="L31" s="77"/>
      <c r="M31" s="86"/>
      <c r="N31" s="89"/>
      <c r="O31" s="71"/>
      <c r="P31" s="67"/>
    </row>
    <row r="32" spans="1:16" ht="15" thickBot="1" x14ac:dyDescent="0.35">
      <c r="A32" s="84"/>
      <c r="B32" s="6">
        <v>3</v>
      </c>
      <c r="C32" s="23">
        <f>(17456*B32)-3086.5</f>
        <v>49281.5</v>
      </c>
      <c r="D32" s="16">
        <f t="shared" si="30"/>
        <v>368651.24638000003</v>
      </c>
      <c r="E32" s="23">
        <f>(2.0375*B32)+0.1468</f>
        <v>6.2593000000000005</v>
      </c>
      <c r="F32" s="16">
        <f t="shared" si="32"/>
        <v>2809.3772672499999</v>
      </c>
      <c r="G32" s="53">
        <f t="shared" si="33"/>
        <v>758.17692307692312</v>
      </c>
      <c r="H32" s="17">
        <f t="shared" si="34"/>
        <v>5671.5576366153855</v>
      </c>
      <c r="I32" s="54">
        <f t="shared" si="35"/>
        <v>1877.7900000000002</v>
      </c>
      <c r="J32" s="17">
        <f t="shared" si="36"/>
        <v>14046.845650800002</v>
      </c>
      <c r="K32" s="75"/>
      <c r="L32" s="77"/>
      <c r="M32" s="86"/>
      <c r="N32" s="89"/>
      <c r="O32" s="71"/>
      <c r="P32" s="68"/>
    </row>
    <row r="33" spans="1:16" x14ac:dyDescent="0.3">
      <c r="A33" s="82" t="s">
        <v>13</v>
      </c>
      <c r="B33" s="14">
        <v>0.5</v>
      </c>
      <c r="C33" s="35">
        <f>(98982*B33)+1856.2</f>
        <v>51347.199999999997</v>
      </c>
      <c r="D33" s="36">
        <f t="shared" si="17"/>
        <v>384103.756544</v>
      </c>
      <c r="E33" s="35">
        <f>(9.1432*B33)+4.496</f>
        <v>9.0676000000000005</v>
      </c>
      <c r="F33" s="36">
        <f t="shared" si="8"/>
        <v>4069.8335769999999</v>
      </c>
      <c r="G33" s="55">
        <f>C33/$C$4</f>
        <v>789.95692307692298</v>
      </c>
      <c r="H33" s="56">
        <f t="shared" si="18"/>
        <v>5909.2885622153844</v>
      </c>
      <c r="I33" s="57">
        <f t="shared" si="29"/>
        <v>2720.28</v>
      </c>
      <c r="J33" s="56">
        <f t="shared" si="19"/>
        <v>20349.108945600001</v>
      </c>
      <c r="K33" s="75">
        <v>5000</v>
      </c>
      <c r="L33" s="77">
        <v>37403</v>
      </c>
      <c r="M33" s="87">
        <v>2500</v>
      </c>
      <c r="N33" s="90">
        <v>18701</v>
      </c>
      <c r="O33" s="70">
        <v>92</v>
      </c>
      <c r="P33" s="66" t="s">
        <v>40</v>
      </c>
    </row>
    <row r="34" spans="1:16" x14ac:dyDescent="0.3">
      <c r="A34" s="83"/>
      <c r="B34" s="5">
        <v>1</v>
      </c>
      <c r="C34" s="22">
        <f t="shared" ref="C34:C37" si="38">(98982*B34)+1856.2</f>
        <v>100838.2</v>
      </c>
      <c r="D34" s="32">
        <f t="shared" ref="D34:D38" si="39">C34*7.48052</f>
        <v>754322.17186400003</v>
      </c>
      <c r="E34" s="22">
        <f t="shared" ref="E34:E37" si="40">(9.1432*B34)+4.496</f>
        <v>13.639200000000001</v>
      </c>
      <c r="F34" s="32">
        <f t="shared" ref="F34:F38" si="41">E34*448.8325</f>
        <v>6121.7162340000004</v>
      </c>
      <c r="G34" s="47">
        <f t="shared" ref="G34:G37" si="42">C34/$C$4</f>
        <v>1551.3569230769231</v>
      </c>
      <c r="H34" s="48">
        <f t="shared" ref="H34:H38" si="43">G34*7.48052</f>
        <v>11604.956490215385</v>
      </c>
      <c r="I34" s="49">
        <f t="shared" ref="I34:I38" si="44">E34*60*5</f>
        <v>4091.76</v>
      </c>
      <c r="J34" s="48">
        <f t="shared" ref="J34:J38" si="45">I34*7.48052</f>
        <v>30608.492515200003</v>
      </c>
      <c r="K34" s="75"/>
      <c r="L34" s="77"/>
      <c r="M34" s="87"/>
      <c r="N34" s="90"/>
      <c r="O34" s="70"/>
      <c r="P34" s="67"/>
    </row>
    <row r="35" spans="1:16" x14ac:dyDescent="0.3">
      <c r="A35" s="83"/>
      <c r="B35" s="5">
        <v>1.5</v>
      </c>
      <c r="C35" s="22">
        <f t="shared" si="38"/>
        <v>150329.20000000001</v>
      </c>
      <c r="D35" s="32">
        <f t="shared" si="39"/>
        <v>1124540.5871840001</v>
      </c>
      <c r="E35" s="22">
        <f t="shared" si="40"/>
        <v>18.210799999999999</v>
      </c>
      <c r="F35" s="32">
        <f t="shared" si="41"/>
        <v>8173.5988909999996</v>
      </c>
      <c r="G35" s="47">
        <f t="shared" si="42"/>
        <v>2312.7569230769232</v>
      </c>
      <c r="H35" s="48">
        <f t="shared" si="43"/>
        <v>17300.624418215386</v>
      </c>
      <c r="I35" s="49">
        <f t="shared" si="44"/>
        <v>5463.24</v>
      </c>
      <c r="J35" s="48">
        <f t="shared" si="45"/>
        <v>40867.876084800002</v>
      </c>
      <c r="K35" s="75"/>
      <c r="L35" s="77"/>
      <c r="M35" s="87"/>
      <c r="N35" s="90"/>
      <c r="O35" s="70"/>
      <c r="P35" s="67"/>
    </row>
    <row r="36" spans="1:16" x14ac:dyDescent="0.3">
      <c r="A36" s="83"/>
      <c r="B36" s="5">
        <v>2</v>
      </c>
      <c r="C36" s="22">
        <f t="shared" si="38"/>
        <v>199820.2</v>
      </c>
      <c r="D36" s="32">
        <f t="shared" si="39"/>
        <v>1494759.0025040002</v>
      </c>
      <c r="E36" s="22">
        <f t="shared" si="40"/>
        <v>22.782400000000003</v>
      </c>
      <c r="F36" s="32">
        <f t="shared" si="41"/>
        <v>10225.481548000002</v>
      </c>
      <c r="G36" s="47">
        <f t="shared" si="42"/>
        <v>3074.1569230769232</v>
      </c>
      <c r="H36" s="48">
        <f t="shared" si="43"/>
        <v>22996.292346215389</v>
      </c>
      <c r="I36" s="49">
        <f t="shared" si="44"/>
        <v>6834.7200000000012</v>
      </c>
      <c r="J36" s="48">
        <f t="shared" si="45"/>
        <v>51127.259654400012</v>
      </c>
      <c r="K36" s="75"/>
      <c r="L36" s="77"/>
      <c r="M36" s="87"/>
      <c r="N36" s="90"/>
      <c r="O36" s="70"/>
      <c r="P36" s="67"/>
    </row>
    <row r="37" spans="1:16" x14ac:dyDescent="0.3">
      <c r="A37" s="83"/>
      <c r="B37" s="5">
        <v>2.5</v>
      </c>
      <c r="C37" s="22">
        <f t="shared" si="38"/>
        <v>249311.2</v>
      </c>
      <c r="D37" s="32">
        <f t="shared" si="39"/>
        <v>1864977.4178240001</v>
      </c>
      <c r="E37" s="22">
        <f t="shared" si="40"/>
        <v>27.353999999999999</v>
      </c>
      <c r="F37" s="32">
        <f t="shared" si="41"/>
        <v>12277.364205</v>
      </c>
      <c r="G37" s="47">
        <f t="shared" si="42"/>
        <v>3835.5569230769233</v>
      </c>
      <c r="H37" s="48">
        <f t="shared" si="43"/>
        <v>28691.960274215387</v>
      </c>
      <c r="I37" s="49">
        <f t="shared" si="44"/>
        <v>8206.2000000000007</v>
      </c>
      <c r="J37" s="48">
        <f t="shared" si="45"/>
        <v>61386.643224000007</v>
      </c>
      <c r="K37" s="75"/>
      <c r="L37" s="77"/>
      <c r="M37" s="87"/>
      <c r="N37" s="90"/>
      <c r="O37" s="70"/>
      <c r="P37" s="67"/>
    </row>
    <row r="38" spans="1:16" ht="15" thickBot="1" x14ac:dyDescent="0.35">
      <c r="A38" s="84"/>
      <c r="B38" s="6">
        <v>3</v>
      </c>
      <c r="C38" s="23">
        <f>(98982*B38)+1856.2</f>
        <v>298802.2</v>
      </c>
      <c r="D38" s="16">
        <f t="shared" si="39"/>
        <v>2235195.8331440003</v>
      </c>
      <c r="E38" s="23">
        <f>(9.1432*B38)+4.496</f>
        <v>31.925600000000003</v>
      </c>
      <c r="F38" s="16">
        <f t="shared" si="41"/>
        <v>14329.246862</v>
      </c>
      <c r="G38" s="53">
        <f>C38/$C$4</f>
        <v>4596.956923076923</v>
      </c>
      <c r="H38" s="17">
        <f t="shared" si="43"/>
        <v>34387.628202215383</v>
      </c>
      <c r="I38" s="54">
        <f t="shared" si="44"/>
        <v>9577.68</v>
      </c>
      <c r="J38" s="17">
        <f t="shared" si="45"/>
        <v>71646.026793600002</v>
      </c>
      <c r="K38" s="76"/>
      <c r="L38" s="78"/>
      <c r="M38" s="88"/>
      <c r="N38" s="91"/>
      <c r="O38" s="72"/>
      <c r="P38" s="68"/>
    </row>
    <row r="39" spans="1:16" x14ac:dyDescent="0.3">
      <c r="A39" s="7" t="s">
        <v>14</v>
      </c>
      <c r="B39" s="19"/>
    </row>
    <row r="40" spans="1:16" x14ac:dyDescent="0.3">
      <c r="A40" s="7" t="s">
        <v>19</v>
      </c>
      <c r="B40" s="19"/>
    </row>
    <row r="41" spans="1:16" x14ac:dyDescent="0.3">
      <c r="A41" s="8" t="s">
        <v>22</v>
      </c>
      <c r="B41" s="8"/>
    </row>
  </sheetData>
  <mergeCells count="44">
    <mergeCell ref="M7:N7"/>
    <mergeCell ref="K7:L7"/>
    <mergeCell ref="A7:A8"/>
    <mergeCell ref="G7:H7"/>
    <mergeCell ref="I7:J7"/>
    <mergeCell ref="C7:D7"/>
    <mergeCell ref="E7:F7"/>
    <mergeCell ref="A9:A14"/>
    <mergeCell ref="M9:M14"/>
    <mergeCell ref="N9:N14"/>
    <mergeCell ref="K9:K14"/>
    <mergeCell ref="L9:L14"/>
    <mergeCell ref="M15:M20"/>
    <mergeCell ref="M21:M26"/>
    <mergeCell ref="M27:M32"/>
    <mergeCell ref="M33:M38"/>
    <mergeCell ref="N15:N20"/>
    <mergeCell ref="N21:N26"/>
    <mergeCell ref="N27:N32"/>
    <mergeCell ref="N33:N38"/>
    <mergeCell ref="K33:K38"/>
    <mergeCell ref="L33:L38"/>
    <mergeCell ref="A15:A20"/>
    <mergeCell ref="A21:A26"/>
    <mergeCell ref="A27:A32"/>
    <mergeCell ref="A33:A38"/>
    <mergeCell ref="K15:K20"/>
    <mergeCell ref="L15:L20"/>
    <mergeCell ref="K21:K26"/>
    <mergeCell ref="L21:L26"/>
    <mergeCell ref="K27:K32"/>
    <mergeCell ref="L27:L32"/>
    <mergeCell ref="O7:O8"/>
    <mergeCell ref="P33:P38"/>
    <mergeCell ref="O9:O14"/>
    <mergeCell ref="O15:O20"/>
    <mergeCell ref="O21:O26"/>
    <mergeCell ref="O27:O32"/>
    <mergeCell ref="O33:O38"/>
    <mergeCell ref="P7:P8"/>
    <mergeCell ref="P15:P20"/>
    <mergeCell ref="P9:P14"/>
    <mergeCell ref="P21:P26"/>
    <mergeCell ref="P27:P32"/>
  </mergeCells>
  <pageMargins left="0.7" right="0.7" top="0.75" bottom="0.75" header="0.3" footer="0.3"/>
  <pageSetup scale="5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Newtson, Jameson</dc:creator>
  <cp:lastModifiedBy>Messina, Alex</cp:lastModifiedBy>
  <cp:lastPrinted>2020-04-04T23:26:42Z</cp:lastPrinted>
  <dcterms:created xsi:type="dcterms:W3CDTF">2020-03-06T22:13:46Z</dcterms:created>
  <dcterms:modified xsi:type="dcterms:W3CDTF">2020-04-05T17:38:57Z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3b5dfdd6cd964dfa83ca06ff611a71cf</vt:lpwstr>
  </property>
</Properties>
</file>