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.messina\Documents\GitHub\Sutron_scripts\LakeHodges\Rating Curves\"/>
    </mc:Choice>
  </mc:AlternateContent>
  <bookViews>
    <workbookView xWindow="0" yWindow="0" windowWidth="20160" windowHeight="9324" activeTab="6"/>
  </bookViews>
  <sheets>
    <sheet name="Moonsong" sheetId="1" r:id="rId1"/>
    <sheet name="Kit Carson" sheetId="2" r:id="rId2"/>
    <sheet name="Felicita" sheetId="3" r:id="rId3"/>
    <sheet name="Green Valley(N)" sheetId="4" r:id="rId4"/>
    <sheet name="Green Valley(S)" sheetId="5" r:id="rId5"/>
    <sheet name="DelDios" sheetId="6" r:id="rId6"/>
    <sheet name="Cloverdale" sheetId="7" r:id="rId7"/>
    <sheet name="Guejito" sheetId="8" r:id="rId8"/>
    <sheet name="Sycamore" sheetId="9" r:id="rId9"/>
    <sheet name="San Dieguito" sheetId="10" r:id="rId10"/>
    <sheet name="ESRI_MAPINFO_SHEET" sheetId="11" state="veryHidden" r:id="rId11"/>
  </sheets>
  <calcPr calcId="152511"/>
  <extLst>
    <ext uri="GoogleSheetsCustomDataVersion1">
      <go:sheetsCustomData xmlns:go="http://customooxmlschemas.google.com/" r:id="rId14" roundtripDataSignature="AMtx7mgu0jTILsMDL5nARR+kRC1vPe8h9A=="/>
    </ext>
  </extLst>
</workbook>
</file>

<file path=xl/calcChain.xml><?xml version="1.0" encoding="utf-8"?>
<calcChain xmlns="http://schemas.openxmlformats.org/spreadsheetml/2006/main">
  <c r="J89" i="10" l="1"/>
  <c r="F87" i="10"/>
  <c r="G87" i="10" s="1"/>
  <c r="J87" i="10" s="1"/>
  <c r="F83" i="10"/>
  <c r="G83" i="10" s="1"/>
  <c r="J83" i="10" s="1"/>
  <c r="E80" i="10"/>
  <c r="F89" i="10" s="1"/>
  <c r="G89" i="10" s="1"/>
  <c r="A80" i="10"/>
  <c r="J74" i="10"/>
  <c r="F74" i="10"/>
  <c r="G74" i="10" s="1"/>
  <c r="F72" i="10"/>
  <c r="G72" i="10" s="1"/>
  <c r="J72" i="10" s="1"/>
  <c r="D72" i="10"/>
  <c r="D73" i="10" s="1"/>
  <c r="D74" i="10" s="1"/>
  <c r="D75" i="10" s="1"/>
  <c r="D76" i="10" s="1"/>
  <c r="D77" i="10" s="1"/>
  <c r="F70" i="10"/>
  <c r="G70" i="10" s="1"/>
  <c r="J70" i="10" s="1"/>
  <c r="J68" i="10"/>
  <c r="J78" i="10" s="1"/>
  <c r="C7" i="10" s="1"/>
  <c r="D7" i="10" s="1"/>
  <c r="F68" i="10"/>
  <c r="G68" i="10" s="1"/>
  <c r="G78" i="10" s="1"/>
  <c r="D68" i="10"/>
  <c r="D69" i="10" s="1"/>
  <c r="D70" i="10" s="1"/>
  <c r="D71" i="10" s="1"/>
  <c r="E66" i="10"/>
  <c r="A66" i="10"/>
  <c r="J61" i="10"/>
  <c r="F61" i="10"/>
  <c r="G61" i="10" s="1"/>
  <c r="F59" i="10"/>
  <c r="G59" i="10" s="1"/>
  <c r="J59" i="10" s="1"/>
  <c r="F55" i="10"/>
  <c r="G55" i="10" s="1"/>
  <c r="J55" i="10" s="1"/>
  <c r="E52" i="10"/>
  <c r="A52" i="10"/>
  <c r="F46" i="10"/>
  <c r="G46" i="10" s="1"/>
  <c r="J46" i="10" s="1"/>
  <c r="F44" i="10"/>
  <c r="G44" i="10" s="1"/>
  <c r="J44" i="10" s="1"/>
  <c r="F42" i="10"/>
  <c r="G42" i="10" s="1"/>
  <c r="J42" i="10" s="1"/>
  <c r="F40" i="10"/>
  <c r="G40" i="10" s="1"/>
  <c r="G50" i="10" s="1"/>
  <c r="D40" i="10"/>
  <c r="D41" i="10" s="1"/>
  <c r="D42" i="10" s="1"/>
  <c r="D43" i="10" s="1"/>
  <c r="D44" i="10" s="1"/>
  <c r="D45" i="10" s="1"/>
  <c r="D46" i="10" s="1"/>
  <c r="D47" i="10" s="1"/>
  <c r="D48" i="10" s="1"/>
  <c r="D49" i="10" s="1"/>
  <c r="E38" i="10"/>
  <c r="A38" i="10"/>
  <c r="J33" i="10"/>
  <c r="F33" i="10"/>
  <c r="G33" i="10" s="1"/>
  <c r="F31" i="10"/>
  <c r="G31" i="10" s="1"/>
  <c r="J31" i="10" s="1"/>
  <c r="J27" i="10"/>
  <c r="F27" i="10"/>
  <c r="G27" i="10" s="1"/>
  <c r="E24" i="10"/>
  <c r="A24" i="10"/>
  <c r="F18" i="10"/>
  <c r="G18" i="10" s="1"/>
  <c r="J18" i="10" s="1"/>
  <c r="F16" i="10"/>
  <c r="G16" i="10" s="1"/>
  <c r="J16" i="10" s="1"/>
  <c r="F14" i="10"/>
  <c r="G14" i="10" s="1"/>
  <c r="J14" i="10" s="1"/>
  <c r="F12" i="10"/>
  <c r="G12" i="10" s="1"/>
  <c r="D12" i="10"/>
  <c r="D13" i="10" s="1"/>
  <c r="D14" i="10" s="1"/>
  <c r="D15" i="10" s="1"/>
  <c r="D16" i="10" s="1"/>
  <c r="D17" i="10" s="1"/>
  <c r="D18" i="10" s="1"/>
  <c r="D19" i="10" s="1"/>
  <c r="D20" i="10" s="1"/>
  <c r="D21" i="10" s="1"/>
  <c r="E10" i="10"/>
  <c r="A10" i="10"/>
  <c r="G8" i="10"/>
  <c r="F8" i="10"/>
  <c r="E8" i="10"/>
  <c r="B8" i="10"/>
  <c r="A8" i="10"/>
  <c r="G7" i="10"/>
  <c r="F7" i="10"/>
  <c r="E7" i="10"/>
  <c r="B7" i="10"/>
  <c r="A7" i="10"/>
  <c r="G6" i="10"/>
  <c r="F6" i="10"/>
  <c r="E6" i="10"/>
  <c r="B6" i="10"/>
  <c r="A6" i="10"/>
  <c r="G5" i="10"/>
  <c r="F5" i="10"/>
  <c r="E5" i="10"/>
  <c r="B5" i="10"/>
  <c r="A5" i="10"/>
  <c r="G4" i="10"/>
  <c r="F4" i="10"/>
  <c r="E4" i="10"/>
  <c r="B4" i="10"/>
  <c r="A4" i="10"/>
  <c r="G3" i="10"/>
  <c r="F3" i="10"/>
  <c r="E3" i="10"/>
  <c r="B3" i="10"/>
  <c r="A3" i="10"/>
  <c r="J91" i="9"/>
  <c r="F91" i="9"/>
  <c r="G91" i="9" s="1"/>
  <c r="F89" i="9"/>
  <c r="G89" i="9" s="1"/>
  <c r="J89" i="9" s="1"/>
  <c r="F86" i="9"/>
  <c r="G86" i="9" s="1"/>
  <c r="J86" i="9" s="1"/>
  <c r="G83" i="9"/>
  <c r="J83" i="9" s="1"/>
  <c r="F83" i="9"/>
  <c r="F82" i="9"/>
  <c r="G82" i="9" s="1"/>
  <c r="E80" i="9"/>
  <c r="F84" i="9" s="1"/>
  <c r="G84" i="9" s="1"/>
  <c r="J84" i="9" s="1"/>
  <c r="A80" i="9"/>
  <c r="F77" i="9"/>
  <c r="G77" i="9" s="1"/>
  <c r="J77" i="9" s="1"/>
  <c r="G76" i="9"/>
  <c r="J76" i="9" s="1"/>
  <c r="F76" i="9"/>
  <c r="F75" i="9"/>
  <c r="G75" i="9" s="1"/>
  <c r="J75" i="9" s="1"/>
  <c r="F74" i="9"/>
  <c r="G74" i="9" s="1"/>
  <c r="J74" i="9" s="1"/>
  <c r="F73" i="9"/>
  <c r="G73" i="9" s="1"/>
  <c r="J73" i="9" s="1"/>
  <c r="J72" i="9"/>
  <c r="F72" i="9"/>
  <c r="G72" i="9" s="1"/>
  <c r="F71" i="9"/>
  <c r="G71" i="9" s="1"/>
  <c r="J71" i="9" s="1"/>
  <c r="F70" i="9"/>
  <c r="G70" i="9" s="1"/>
  <c r="J70" i="9" s="1"/>
  <c r="F69" i="9"/>
  <c r="G69" i="9" s="1"/>
  <c r="J69" i="9" s="1"/>
  <c r="J68" i="9"/>
  <c r="J78" i="9" s="1"/>
  <c r="C7" i="9" s="1"/>
  <c r="D7" i="9" s="1"/>
  <c r="F68" i="9"/>
  <c r="G68" i="9" s="1"/>
  <c r="G78" i="9" s="1"/>
  <c r="D68" i="9"/>
  <c r="D69" i="9" s="1"/>
  <c r="D70" i="9" s="1"/>
  <c r="D71" i="9" s="1"/>
  <c r="D72" i="9" s="1"/>
  <c r="D73" i="9" s="1"/>
  <c r="D74" i="9" s="1"/>
  <c r="D75" i="9" s="1"/>
  <c r="D76" i="9" s="1"/>
  <c r="D77" i="9" s="1"/>
  <c r="E66" i="9"/>
  <c r="A66" i="9"/>
  <c r="F62" i="9"/>
  <c r="G62" i="9" s="1"/>
  <c r="J62" i="9" s="1"/>
  <c r="G61" i="9"/>
  <c r="J61" i="9" s="1"/>
  <c r="F61" i="9"/>
  <c r="F60" i="9"/>
  <c r="G60" i="9" s="1"/>
  <c r="J60" i="9" s="1"/>
  <c r="F58" i="9"/>
  <c r="G58" i="9" s="1"/>
  <c r="J58" i="9" s="1"/>
  <c r="J57" i="9"/>
  <c r="F57" i="9"/>
  <c r="G57" i="9" s="1"/>
  <c r="G55" i="9"/>
  <c r="J55" i="9" s="1"/>
  <c r="F55" i="9"/>
  <c r="E52" i="9"/>
  <c r="A52" i="9"/>
  <c r="F49" i="9"/>
  <c r="G49" i="9" s="1"/>
  <c r="J49" i="9" s="1"/>
  <c r="J48" i="9"/>
  <c r="G48" i="9"/>
  <c r="F48" i="9"/>
  <c r="F47" i="9"/>
  <c r="G47" i="9" s="1"/>
  <c r="J47" i="9" s="1"/>
  <c r="G46" i="9"/>
  <c r="J46" i="9" s="1"/>
  <c r="F46" i="9"/>
  <c r="D46" i="9"/>
  <c r="D47" i="9" s="1"/>
  <c r="D48" i="9" s="1"/>
  <c r="D49" i="9" s="1"/>
  <c r="F45" i="9"/>
  <c r="G45" i="9" s="1"/>
  <c r="J45" i="9" s="1"/>
  <c r="G44" i="9"/>
  <c r="J44" i="9" s="1"/>
  <c r="F44" i="9"/>
  <c r="F43" i="9"/>
  <c r="G43" i="9" s="1"/>
  <c r="J43" i="9" s="1"/>
  <c r="F42" i="9"/>
  <c r="G42" i="9" s="1"/>
  <c r="J42" i="9" s="1"/>
  <c r="F41" i="9"/>
  <c r="G41" i="9" s="1"/>
  <c r="J41" i="9" s="1"/>
  <c r="F40" i="9"/>
  <c r="G40" i="9" s="1"/>
  <c r="J40" i="9" s="1"/>
  <c r="J50" i="9" s="1"/>
  <c r="C5" i="9" s="1"/>
  <c r="D5" i="9" s="1"/>
  <c r="D40" i="9"/>
  <c r="D41" i="9" s="1"/>
  <c r="D42" i="9" s="1"/>
  <c r="D43" i="9" s="1"/>
  <c r="D44" i="9" s="1"/>
  <c r="D45" i="9" s="1"/>
  <c r="E38" i="9"/>
  <c r="A38" i="9"/>
  <c r="F34" i="9"/>
  <c r="G34" i="9" s="1"/>
  <c r="J34" i="9" s="1"/>
  <c r="G31" i="9"/>
  <c r="J31" i="9" s="1"/>
  <c r="F31" i="9"/>
  <c r="F30" i="9"/>
  <c r="G30" i="9" s="1"/>
  <c r="J30" i="9" s="1"/>
  <c r="F28" i="9"/>
  <c r="G28" i="9" s="1"/>
  <c r="J28" i="9" s="1"/>
  <c r="G27" i="9"/>
  <c r="J27" i="9" s="1"/>
  <c r="F27" i="9"/>
  <c r="F26" i="9"/>
  <c r="G26" i="9" s="1"/>
  <c r="E24" i="9"/>
  <c r="F32" i="9" s="1"/>
  <c r="G32" i="9" s="1"/>
  <c r="J32" i="9" s="1"/>
  <c r="A24" i="9"/>
  <c r="F21" i="9"/>
  <c r="G21" i="9" s="1"/>
  <c r="J21" i="9" s="1"/>
  <c r="J20" i="9"/>
  <c r="F20" i="9"/>
  <c r="G20" i="9" s="1"/>
  <c r="F19" i="9"/>
  <c r="G19" i="9" s="1"/>
  <c r="J19" i="9" s="1"/>
  <c r="G18" i="9"/>
  <c r="J18" i="9" s="1"/>
  <c r="F18" i="9"/>
  <c r="F17" i="9"/>
  <c r="G17" i="9" s="1"/>
  <c r="J17" i="9" s="1"/>
  <c r="J16" i="9"/>
  <c r="G16" i="9"/>
  <c r="F16" i="9"/>
  <c r="F15" i="9"/>
  <c r="G15" i="9" s="1"/>
  <c r="J15" i="9" s="1"/>
  <c r="J14" i="9"/>
  <c r="G14" i="9"/>
  <c r="F14" i="9"/>
  <c r="D14" i="9"/>
  <c r="D15" i="9" s="1"/>
  <c r="D16" i="9" s="1"/>
  <c r="D17" i="9" s="1"/>
  <c r="D18" i="9" s="1"/>
  <c r="D19" i="9" s="1"/>
  <c r="D20" i="9" s="1"/>
  <c r="D21" i="9" s="1"/>
  <c r="F13" i="9"/>
  <c r="G13" i="9" s="1"/>
  <c r="J13" i="9" s="1"/>
  <c r="F12" i="9"/>
  <c r="G12" i="9" s="1"/>
  <c r="D12" i="9"/>
  <c r="D13" i="9" s="1"/>
  <c r="E10" i="9"/>
  <c r="D82" i="9" s="1"/>
  <c r="D83" i="9" s="1"/>
  <c r="D84" i="9" s="1"/>
  <c r="D85" i="9" s="1"/>
  <c r="D86" i="9" s="1"/>
  <c r="D87" i="9" s="1"/>
  <c r="D88" i="9" s="1"/>
  <c r="D89" i="9" s="1"/>
  <c r="D90" i="9" s="1"/>
  <c r="D91" i="9" s="1"/>
  <c r="A10" i="9"/>
  <c r="G8" i="9"/>
  <c r="F8" i="9"/>
  <c r="E8" i="9"/>
  <c r="B8" i="9"/>
  <c r="A8" i="9"/>
  <c r="G7" i="9"/>
  <c r="F7" i="9"/>
  <c r="E7" i="9"/>
  <c r="B7" i="9"/>
  <c r="A7" i="9"/>
  <c r="G6" i="9"/>
  <c r="F6" i="9"/>
  <c r="E6" i="9"/>
  <c r="B6" i="9"/>
  <c r="A6" i="9"/>
  <c r="G5" i="9"/>
  <c r="F5" i="9"/>
  <c r="E5" i="9"/>
  <c r="B5" i="9"/>
  <c r="A5" i="9"/>
  <c r="G4" i="9"/>
  <c r="F4" i="9"/>
  <c r="E4" i="9"/>
  <c r="B4" i="9"/>
  <c r="A4" i="9"/>
  <c r="G3" i="9"/>
  <c r="F3" i="9"/>
  <c r="E3" i="9"/>
  <c r="B3" i="9"/>
  <c r="A3" i="9"/>
  <c r="J82" i="8"/>
  <c r="J92" i="8" s="1"/>
  <c r="F82" i="8"/>
  <c r="G82" i="8" s="1"/>
  <c r="G92" i="8" s="1"/>
  <c r="E80" i="8"/>
  <c r="A80" i="8"/>
  <c r="F77" i="8"/>
  <c r="G77" i="8" s="1"/>
  <c r="J77" i="8" s="1"/>
  <c r="F75" i="8"/>
  <c r="G75" i="8" s="1"/>
  <c r="J75" i="8" s="1"/>
  <c r="E66" i="8"/>
  <c r="A66" i="8"/>
  <c r="J58" i="8"/>
  <c r="F58" i="8"/>
  <c r="G58" i="8" s="1"/>
  <c r="D54" i="8"/>
  <c r="D55" i="8" s="1"/>
  <c r="D56" i="8" s="1"/>
  <c r="D57" i="8" s="1"/>
  <c r="D58" i="8" s="1"/>
  <c r="D59" i="8" s="1"/>
  <c r="D60" i="8" s="1"/>
  <c r="D61" i="8" s="1"/>
  <c r="D62" i="8" s="1"/>
  <c r="D63" i="8" s="1"/>
  <c r="E52" i="8"/>
  <c r="F62" i="8" s="1"/>
  <c r="G62" i="8" s="1"/>
  <c r="J62" i="8" s="1"/>
  <c r="A52" i="8"/>
  <c r="F47" i="8"/>
  <c r="G47" i="8" s="1"/>
  <c r="J47" i="8" s="1"/>
  <c r="F44" i="8"/>
  <c r="G44" i="8" s="1"/>
  <c r="J44" i="8" s="1"/>
  <c r="G40" i="8"/>
  <c r="F40" i="8"/>
  <c r="E38" i="8"/>
  <c r="F49" i="8" s="1"/>
  <c r="G49" i="8" s="1"/>
  <c r="J49" i="8" s="1"/>
  <c r="A38" i="8"/>
  <c r="D26" i="8"/>
  <c r="D27" i="8" s="1"/>
  <c r="D28" i="8" s="1"/>
  <c r="D29" i="8" s="1"/>
  <c r="D30" i="8" s="1"/>
  <c r="D31" i="8" s="1"/>
  <c r="D32" i="8" s="1"/>
  <c r="D33" i="8" s="1"/>
  <c r="D34" i="8" s="1"/>
  <c r="D35" i="8" s="1"/>
  <c r="E24" i="8"/>
  <c r="A24" i="8"/>
  <c r="F20" i="8"/>
  <c r="G20" i="8" s="1"/>
  <c r="J20" i="8" s="1"/>
  <c r="J16" i="8"/>
  <c r="G16" i="8"/>
  <c r="F16" i="8"/>
  <c r="J12" i="8"/>
  <c r="J22" i="8" s="1"/>
  <c r="C3" i="8" s="1"/>
  <c r="D3" i="8" s="1"/>
  <c r="G12" i="8"/>
  <c r="G22" i="8" s="1"/>
  <c r="F12" i="8"/>
  <c r="E10" i="8"/>
  <c r="F14" i="8" s="1"/>
  <c r="G14" i="8" s="1"/>
  <c r="J14" i="8" s="1"/>
  <c r="A10" i="8"/>
  <c r="G8" i="8"/>
  <c r="F8" i="8"/>
  <c r="E8" i="8"/>
  <c r="D8" i="8"/>
  <c r="C8" i="8"/>
  <c r="B8" i="8"/>
  <c r="A8" i="8"/>
  <c r="G7" i="8"/>
  <c r="F7" i="8"/>
  <c r="E7" i="8"/>
  <c r="B7" i="8"/>
  <c r="A7" i="8"/>
  <c r="G6" i="8"/>
  <c r="F6" i="8"/>
  <c r="E6" i="8"/>
  <c r="B6" i="8"/>
  <c r="A6" i="8"/>
  <c r="G5" i="8"/>
  <c r="F5" i="8"/>
  <c r="E5" i="8"/>
  <c r="B5" i="8"/>
  <c r="A5" i="8"/>
  <c r="G4" i="8"/>
  <c r="F4" i="8"/>
  <c r="E4" i="8"/>
  <c r="B4" i="8"/>
  <c r="A4" i="8"/>
  <c r="G3" i="8"/>
  <c r="F3" i="8"/>
  <c r="E3" i="8"/>
  <c r="B3" i="8"/>
  <c r="A3" i="8"/>
  <c r="F92" i="7"/>
  <c r="G92" i="7" s="1"/>
  <c r="J92" i="7" s="1"/>
  <c r="F86" i="7"/>
  <c r="G86" i="7" s="1"/>
  <c r="J86" i="7" s="1"/>
  <c r="F85" i="7"/>
  <c r="G85" i="7" s="1"/>
  <c r="J85" i="7" s="1"/>
  <c r="E82" i="7"/>
  <c r="F93" i="7" s="1"/>
  <c r="G93" i="7" s="1"/>
  <c r="J93" i="7" s="1"/>
  <c r="A82" i="7"/>
  <c r="G79" i="7"/>
  <c r="J79" i="7" s="1"/>
  <c r="F79" i="7"/>
  <c r="F78" i="7"/>
  <c r="G78" i="7" s="1"/>
  <c r="J78" i="7" s="1"/>
  <c r="F77" i="7"/>
  <c r="G77" i="7" s="1"/>
  <c r="J77" i="7" s="1"/>
  <c r="F76" i="7"/>
  <c r="G76" i="7" s="1"/>
  <c r="J76" i="7" s="1"/>
  <c r="G75" i="7"/>
  <c r="J75" i="7" s="1"/>
  <c r="F75" i="7"/>
  <c r="J74" i="7"/>
  <c r="F74" i="7"/>
  <c r="G74" i="7" s="1"/>
  <c r="G73" i="7"/>
  <c r="J73" i="7" s="1"/>
  <c r="F73" i="7"/>
  <c r="J72" i="7"/>
  <c r="F72" i="7"/>
  <c r="G72" i="7" s="1"/>
  <c r="F71" i="7"/>
  <c r="G71" i="7" s="1"/>
  <c r="J71" i="7" s="1"/>
  <c r="J70" i="7"/>
  <c r="J80" i="7" s="1"/>
  <c r="C7" i="7" s="1"/>
  <c r="D7" i="7" s="1"/>
  <c r="F70" i="7"/>
  <c r="G70" i="7" s="1"/>
  <c r="G80" i="7" s="1"/>
  <c r="E68" i="7"/>
  <c r="A68" i="7"/>
  <c r="F65" i="7"/>
  <c r="G65" i="7" s="1"/>
  <c r="J65" i="7" s="1"/>
  <c r="G64" i="7"/>
  <c r="J64" i="7" s="1"/>
  <c r="F64" i="7"/>
  <c r="F62" i="7"/>
  <c r="G62" i="7" s="1"/>
  <c r="J62" i="7" s="1"/>
  <c r="F59" i="7"/>
  <c r="G59" i="7" s="1"/>
  <c r="J59" i="7" s="1"/>
  <c r="G58" i="7"/>
  <c r="J58" i="7" s="1"/>
  <c r="F58" i="7"/>
  <c r="D58" i="7"/>
  <c r="D59" i="7" s="1"/>
  <c r="D60" i="7" s="1"/>
  <c r="D61" i="7" s="1"/>
  <c r="D62" i="7" s="1"/>
  <c r="D63" i="7" s="1"/>
  <c r="D64" i="7" s="1"/>
  <c r="D65" i="7" s="1"/>
  <c r="D56" i="7"/>
  <c r="D57" i="7" s="1"/>
  <c r="E54" i="7"/>
  <c r="A54" i="7"/>
  <c r="G51" i="7"/>
  <c r="J51" i="7" s="1"/>
  <c r="F51" i="7"/>
  <c r="F50" i="7"/>
  <c r="G50" i="7" s="1"/>
  <c r="J50" i="7" s="1"/>
  <c r="G49" i="7"/>
  <c r="J49" i="7" s="1"/>
  <c r="F49" i="7"/>
  <c r="J48" i="7"/>
  <c r="G48" i="7"/>
  <c r="F48" i="7"/>
  <c r="F47" i="7"/>
  <c r="G47" i="7" s="1"/>
  <c r="J47" i="7" s="1"/>
  <c r="F46" i="7"/>
  <c r="G46" i="7" s="1"/>
  <c r="J46" i="7" s="1"/>
  <c r="G45" i="7"/>
  <c r="J45" i="7" s="1"/>
  <c r="F45" i="7"/>
  <c r="G44" i="7"/>
  <c r="J44" i="7" s="1"/>
  <c r="F44" i="7"/>
  <c r="G43" i="7"/>
  <c r="J43" i="7" s="1"/>
  <c r="F43" i="7"/>
  <c r="F42" i="7"/>
  <c r="G42" i="7" s="1"/>
  <c r="E40" i="7"/>
  <c r="A40" i="7"/>
  <c r="F37" i="7"/>
  <c r="E37" i="7"/>
  <c r="G37" i="7" s="1"/>
  <c r="J37" i="7" s="1"/>
  <c r="G36" i="7"/>
  <c r="J36" i="7" s="1"/>
  <c r="F36" i="7"/>
  <c r="E36" i="7"/>
  <c r="G35" i="7"/>
  <c r="J35" i="7" s="1"/>
  <c r="F35" i="7"/>
  <c r="E35" i="7"/>
  <c r="F33" i="7"/>
  <c r="G33" i="7" s="1"/>
  <c r="J33" i="7" s="1"/>
  <c r="F31" i="7"/>
  <c r="E31" i="7"/>
  <c r="G31" i="7" s="1"/>
  <c r="J31" i="7" s="1"/>
  <c r="D31" i="7"/>
  <c r="D32" i="7" s="1"/>
  <c r="D33" i="7" s="1"/>
  <c r="D34" i="7" s="1"/>
  <c r="D35" i="7" s="1"/>
  <c r="D36" i="7" s="1"/>
  <c r="D37" i="7" s="1"/>
  <c r="F30" i="7"/>
  <c r="E30" i="7"/>
  <c r="G30" i="7" s="1"/>
  <c r="J30" i="7" s="1"/>
  <c r="D30" i="7"/>
  <c r="F29" i="7"/>
  <c r="G29" i="7" s="1"/>
  <c r="J29" i="7" s="1"/>
  <c r="F28" i="7"/>
  <c r="G28" i="7" s="1"/>
  <c r="J28" i="7" s="1"/>
  <c r="D28" i="7"/>
  <c r="D29" i="7" s="1"/>
  <c r="G27" i="7"/>
  <c r="J27" i="7" s="1"/>
  <c r="F27" i="7"/>
  <c r="D27" i="7"/>
  <c r="E25" i="7"/>
  <c r="F34" i="7" s="1"/>
  <c r="G34" i="7" s="1"/>
  <c r="J34" i="7" s="1"/>
  <c r="A25" i="7"/>
  <c r="G22" i="7"/>
  <c r="J22" i="7" s="1"/>
  <c r="F22" i="7"/>
  <c r="E22" i="7"/>
  <c r="F21" i="7"/>
  <c r="E21" i="7"/>
  <c r="G21" i="7" s="1"/>
  <c r="J21" i="7" s="1"/>
  <c r="E20" i="7"/>
  <c r="F19" i="7"/>
  <c r="E19" i="7"/>
  <c r="G19" i="7" s="1"/>
  <c r="J19" i="7" s="1"/>
  <c r="F18" i="7"/>
  <c r="E18" i="7"/>
  <c r="G18" i="7" s="1"/>
  <c r="J18" i="7" s="1"/>
  <c r="J17" i="7"/>
  <c r="G17" i="7"/>
  <c r="F17" i="7"/>
  <c r="E17" i="7"/>
  <c r="F16" i="7"/>
  <c r="E16" i="7"/>
  <c r="G16" i="7" s="1"/>
  <c r="J16" i="7" s="1"/>
  <c r="J15" i="7"/>
  <c r="F15" i="7"/>
  <c r="E15" i="7"/>
  <c r="G15" i="7" s="1"/>
  <c r="F14" i="7"/>
  <c r="G14" i="7" s="1"/>
  <c r="J14" i="7" s="1"/>
  <c r="F13" i="7"/>
  <c r="G13" i="7" s="1"/>
  <c r="J13" i="7" s="1"/>
  <c r="G12" i="7"/>
  <c r="F12" i="7"/>
  <c r="D12" i="7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E10" i="7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A10" i="7"/>
  <c r="G8" i="7"/>
  <c r="F8" i="7"/>
  <c r="E8" i="7"/>
  <c r="B8" i="7"/>
  <c r="A8" i="7"/>
  <c r="G7" i="7"/>
  <c r="F7" i="7"/>
  <c r="E7" i="7"/>
  <c r="B7" i="7"/>
  <c r="A7" i="7"/>
  <c r="G6" i="7"/>
  <c r="F6" i="7"/>
  <c r="E6" i="7"/>
  <c r="B6" i="7"/>
  <c r="A6" i="7"/>
  <c r="G5" i="7"/>
  <c r="F5" i="7"/>
  <c r="E5" i="7"/>
  <c r="B5" i="7"/>
  <c r="A5" i="7"/>
  <c r="G4" i="7"/>
  <c r="F4" i="7"/>
  <c r="E4" i="7"/>
  <c r="B4" i="7"/>
  <c r="A4" i="7"/>
  <c r="G3" i="7"/>
  <c r="F3" i="7"/>
  <c r="E3" i="7"/>
  <c r="B3" i="7"/>
  <c r="A3" i="7"/>
  <c r="F90" i="6"/>
  <c r="G90" i="6" s="1"/>
  <c r="J90" i="6" s="1"/>
  <c r="D90" i="6"/>
  <c r="D91" i="6" s="1"/>
  <c r="D82" i="6"/>
  <c r="D83" i="6" s="1"/>
  <c r="D84" i="6" s="1"/>
  <c r="D85" i="6" s="1"/>
  <c r="D86" i="6" s="1"/>
  <c r="D87" i="6" s="1"/>
  <c r="D88" i="6" s="1"/>
  <c r="D89" i="6" s="1"/>
  <c r="E80" i="6"/>
  <c r="A80" i="6"/>
  <c r="E66" i="6"/>
  <c r="A66" i="6"/>
  <c r="G62" i="6"/>
  <c r="J62" i="6" s="1"/>
  <c r="F62" i="6"/>
  <c r="G60" i="6"/>
  <c r="J60" i="6" s="1"/>
  <c r="F60" i="6"/>
  <c r="F58" i="6"/>
  <c r="G58" i="6" s="1"/>
  <c r="J58" i="6" s="1"/>
  <c r="F54" i="6"/>
  <c r="G54" i="6" s="1"/>
  <c r="E52" i="6"/>
  <c r="A52" i="6"/>
  <c r="F49" i="6"/>
  <c r="G49" i="6" s="1"/>
  <c r="J49" i="6" s="1"/>
  <c r="F47" i="6"/>
  <c r="G47" i="6" s="1"/>
  <c r="J47" i="6" s="1"/>
  <c r="G43" i="6"/>
  <c r="J43" i="6" s="1"/>
  <c r="F43" i="6"/>
  <c r="G41" i="6"/>
  <c r="J41" i="6" s="1"/>
  <c r="F41" i="6"/>
  <c r="E38" i="6"/>
  <c r="A38" i="6"/>
  <c r="D31" i="6"/>
  <c r="D32" i="6" s="1"/>
  <c r="D33" i="6" s="1"/>
  <c r="D34" i="6" s="1"/>
  <c r="D35" i="6" s="1"/>
  <c r="F26" i="6"/>
  <c r="G26" i="6" s="1"/>
  <c r="D26" i="6"/>
  <c r="D27" i="6" s="1"/>
  <c r="D28" i="6" s="1"/>
  <c r="D29" i="6" s="1"/>
  <c r="D30" i="6" s="1"/>
  <c r="E24" i="6"/>
  <c r="F30" i="6" s="1"/>
  <c r="G30" i="6" s="1"/>
  <c r="J30" i="6" s="1"/>
  <c r="A24" i="6"/>
  <c r="F21" i="6"/>
  <c r="G21" i="6" s="1"/>
  <c r="J21" i="6" s="1"/>
  <c r="F16" i="6"/>
  <c r="G16" i="6" s="1"/>
  <c r="J16" i="6" s="1"/>
  <c r="F14" i="6"/>
  <c r="G14" i="6" s="1"/>
  <c r="J14" i="6" s="1"/>
  <c r="J12" i="6"/>
  <c r="G12" i="6"/>
  <c r="F12" i="6"/>
  <c r="E12" i="6"/>
  <c r="D12" i="6"/>
  <c r="D13" i="6" s="1"/>
  <c r="D14" i="6" s="1"/>
  <c r="D15" i="6" s="1"/>
  <c r="D16" i="6" s="1"/>
  <c r="D17" i="6" s="1"/>
  <c r="D18" i="6" s="1"/>
  <c r="D19" i="6" s="1"/>
  <c r="D20" i="6" s="1"/>
  <c r="D21" i="6" s="1"/>
  <c r="E10" i="6"/>
  <c r="F17" i="6" s="1"/>
  <c r="G17" i="6" s="1"/>
  <c r="J17" i="6" s="1"/>
  <c r="A10" i="6"/>
  <c r="G8" i="6"/>
  <c r="F8" i="6"/>
  <c r="E8" i="6"/>
  <c r="B8" i="6"/>
  <c r="A8" i="6"/>
  <c r="G7" i="6"/>
  <c r="F7" i="6"/>
  <c r="E7" i="6"/>
  <c r="B7" i="6"/>
  <c r="A7" i="6"/>
  <c r="G6" i="6"/>
  <c r="F6" i="6"/>
  <c r="E6" i="6"/>
  <c r="B6" i="6"/>
  <c r="A6" i="6"/>
  <c r="G5" i="6"/>
  <c r="F5" i="6"/>
  <c r="E5" i="6"/>
  <c r="B5" i="6"/>
  <c r="A5" i="6"/>
  <c r="G4" i="6"/>
  <c r="F4" i="6"/>
  <c r="E4" i="6"/>
  <c r="B4" i="6"/>
  <c r="A4" i="6"/>
  <c r="G3" i="6"/>
  <c r="F3" i="6"/>
  <c r="E3" i="6"/>
  <c r="B3" i="6"/>
  <c r="A3" i="6"/>
  <c r="F91" i="5"/>
  <c r="G91" i="5" s="1"/>
  <c r="J91" i="5" s="1"/>
  <c r="F85" i="5"/>
  <c r="G85" i="5" s="1"/>
  <c r="J85" i="5" s="1"/>
  <c r="E81" i="5"/>
  <c r="F83" i="5" s="1"/>
  <c r="G83" i="5" s="1"/>
  <c r="A81" i="5"/>
  <c r="F78" i="5"/>
  <c r="G78" i="5" s="1"/>
  <c r="J78" i="5" s="1"/>
  <c r="G77" i="5"/>
  <c r="J77" i="5" s="1"/>
  <c r="F77" i="5"/>
  <c r="G76" i="5"/>
  <c r="J76" i="5" s="1"/>
  <c r="F76" i="5"/>
  <c r="J75" i="5"/>
  <c r="G75" i="5"/>
  <c r="F75" i="5"/>
  <c r="G74" i="5"/>
  <c r="J74" i="5" s="1"/>
  <c r="F74" i="5"/>
  <c r="G73" i="5"/>
  <c r="J73" i="5" s="1"/>
  <c r="F73" i="5"/>
  <c r="G72" i="5"/>
  <c r="J72" i="5" s="1"/>
  <c r="F72" i="5"/>
  <c r="G71" i="5"/>
  <c r="J71" i="5" s="1"/>
  <c r="F71" i="5"/>
  <c r="F70" i="5"/>
  <c r="G70" i="5" s="1"/>
  <c r="J70" i="5" s="1"/>
  <c r="G69" i="5"/>
  <c r="F69" i="5"/>
  <c r="E67" i="5"/>
  <c r="A67" i="5"/>
  <c r="G61" i="5"/>
  <c r="J61" i="5" s="1"/>
  <c r="F61" i="5"/>
  <c r="G59" i="5"/>
  <c r="J59" i="5" s="1"/>
  <c r="F59" i="5"/>
  <c r="F57" i="5"/>
  <c r="G57" i="5" s="1"/>
  <c r="J57" i="5" s="1"/>
  <c r="G55" i="5"/>
  <c r="J55" i="5" s="1"/>
  <c r="J65" i="5" s="1"/>
  <c r="C6" i="5" s="1"/>
  <c r="D6" i="5" s="1"/>
  <c r="F55" i="5"/>
  <c r="E53" i="5"/>
  <c r="F63" i="5" s="1"/>
  <c r="G63" i="5" s="1"/>
  <c r="J63" i="5" s="1"/>
  <c r="A53" i="5"/>
  <c r="F50" i="5"/>
  <c r="G50" i="5" s="1"/>
  <c r="J50" i="5" s="1"/>
  <c r="G49" i="5"/>
  <c r="J49" i="5" s="1"/>
  <c r="F49" i="5"/>
  <c r="F48" i="5"/>
  <c r="G48" i="5" s="1"/>
  <c r="J48" i="5" s="1"/>
  <c r="J47" i="5"/>
  <c r="G47" i="5"/>
  <c r="F47" i="5"/>
  <c r="G46" i="5"/>
  <c r="J46" i="5" s="1"/>
  <c r="F46" i="5"/>
  <c r="J45" i="5"/>
  <c r="G45" i="5"/>
  <c r="F45" i="5"/>
  <c r="G44" i="5"/>
  <c r="J44" i="5" s="1"/>
  <c r="F44" i="5"/>
  <c r="J43" i="5"/>
  <c r="G43" i="5"/>
  <c r="F43" i="5"/>
  <c r="F42" i="5"/>
  <c r="G42" i="5" s="1"/>
  <c r="J42" i="5" s="1"/>
  <c r="G41" i="5"/>
  <c r="G51" i="5" s="1"/>
  <c r="F41" i="5"/>
  <c r="E39" i="5"/>
  <c r="A39" i="5"/>
  <c r="F35" i="5"/>
  <c r="G35" i="5" s="1"/>
  <c r="J35" i="5" s="1"/>
  <c r="D27" i="5"/>
  <c r="D28" i="5" s="1"/>
  <c r="D29" i="5" s="1"/>
  <c r="D30" i="5" s="1"/>
  <c r="D31" i="5" s="1"/>
  <c r="D32" i="5" s="1"/>
  <c r="D33" i="5" s="1"/>
  <c r="D34" i="5" s="1"/>
  <c r="D35" i="5" s="1"/>
  <c r="D36" i="5" s="1"/>
  <c r="E25" i="5"/>
  <c r="F31" i="5" s="1"/>
  <c r="G31" i="5" s="1"/>
  <c r="J31" i="5" s="1"/>
  <c r="A25" i="5"/>
  <c r="F14" i="5"/>
  <c r="G14" i="5" s="1"/>
  <c r="J14" i="5" s="1"/>
  <c r="E10" i="5"/>
  <c r="A10" i="5"/>
  <c r="G8" i="5"/>
  <c r="F8" i="5"/>
  <c r="E8" i="5"/>
  <c r="B8" i="5"/>
  <c r="A8" i="5"/>
  <c r="G7" i="5"/>
  <c r="F7" i="5"/>
  <c r="E7" i="5"/>
  <c r="B7" i="5"/>
  <c r="A7" i="5"/>
  <c r="G6" i="5"/>
  <c r="F6" i="5"/>
  <c r="E6" i="5"/>
  <c r="B6" i="5"/>
  <c r="A6" i="5"/>
  <c r="G5" i="5"/>
  <c r="F5" i="5"/>
  <c r="E5" i="5"/>
  <c r="B5" i="5"/>
  <c r="A5" i="5"/>
  <c r="G4" i="5"/>
  <c r="F4" i="5"/>
  <c r="E4" i="5"/>
  <c r="B4" i="5"/>
  <c r="A4" i="5"/>
  <c r="G3" i="5"/>
  <c r="F3" i="5"/>
  <c r="E3" i="5"/>
  <c r="B3" i="5"/>
  <c r="A3" i="5"/>
  <c r="F90" i="4"/>
  <c r="G90" i="4" s="1"/>
  <c r="J90" i="4" s="1"/>
  <c r="J86" i="4"/>
  <c r="F86" i="4"/>
  <c r="G86" i="4" s="1"/>
  <c r="E81" i="4"/>
  <c r="A81" i="4"/>
  <c r="J79" i="4"/>
  <c r="C7" i="4" s="1"/>
  <c r="D7" i="4" s="1"/>
  <c r="G79" i="4"/>
  <c r="G77" i="4"/>
  <c r="J77" i="4" s="1"/>
  <c r="F77" i="4"/>
  <c r="F75" i="4"/>
  <c r="G75" i="4" s="1"/>
  <c r="J75" i="4" s="1"/>
  <c r="F73" i="4"/>
  <c r="G73" i="4" s="1"/>
  <c r="J73" i="4" s="1"/>
  <c r="D72" i="4"/>
  <c r="D73" i="4" s="1"/>
  <c r="D74" i="4" s="1"/>
  <c r="D75" i="4" s="1"/>
  <c r="D76" i="4" s="1"/>
  <c r="D77" i="4" s="1"/>
  <c r="D78" i="4" s="1"/>
  <c r="J71" i="4"/>
  <c r="G71" i="4"/>
  <c r="F71" i="4"/>
  <c r="G69" i="4"/>
  <c r="J69" i="4" s="1"/>
  <c r="F69" i="4"/>
  <c r="D69" i="4"/>
  <c r="D70" i="4" s="1"/>
  <c r="D71" i="4" s="1"/>
  <c r="E67" i="4"/>
  <c r="F78" i="4" s="1"/>
  <c r="G78" i="4" s="1"/>
  <c r="J78" i="4" s="1"/>
  <c r="A67" i="4"/>
  <c r="F60" i="4"/>
  <c r="G60" i="4" s="1"/>
  <c r="J60" i="4" s="1"/>
  <c r="D55" i="4"/>
  <c r="D56" i="4" s="1"/>
  <c r="D57" i="4" s="1"/>
  <c r="D58" i="4" s="1"/>
  <c r="D59" i="4" s="1"/>
  <c r="D60" i="4" s="1"/>
  <c r="D61" i="4" s="1"/>
  <c r="D62" i="4" s="1"/>
  <c r="D63" i="4" s="1"/>
  <c r="D64" i="4" s="1"/>
  <c r="E53" i="4"/>
  <c r="A53" i="4"/>
  <c r="J49" i="4"/>
  <c r="F49" i="4"/>
  <c r="E49" i="4"/>
  <c r="G49" i="4" s="1"/>
  <c r="F48" i="4"/>
  <c r="E48" i="4"/>
  <c r="J47" i="4"/>
  <c r="G47" i="4"/>
  <c r="F47" i="4"/>
  <c r="F46" i="4"/>
  <c r="G46" i="4" s="1"/>
  <c r="J46" i="4" s="1"/>
  <c r="J45" i="4"/>
  <c r="G45" i="4"/>
  <c r="F45" i="4"/>
  <c r="G44" i="4"/>
  <c r="J44" i="4" s="1"/>
  <c r="F44" i="4"/>
  <c r="J43" i="4"/>
  <c r="G43" i="4"/>
  <c r="F43" i="4"/>
  <c r="G42" i="4"/>
  <c r="J42" i="4" s="1"/>
  <c r="F42" i="4"/>
  <c r="G41" i="4"/>
  <c r="F41" i="4"/>
  <c r="E39" i="4"/>
  <c r="F50" i="4" s="1"/>
  <c r="G50" i="4" s="1"/>
  <c r="J50" i="4" s="1"/>
  <c r="A39" i="4"/>
  <c r="F35" i="4"/>
  <c r="G35" i="4" s="1"/>
  <c r="J35" i="4" s="1"/>
  <c r="F33" i="4"/>
  <c r="G33" i="4" s="1"/>
  <c r="J33" i="4" s="1"/>
  <c r="G31" i="4"/>
  <c r="J31" i="4" s="1"/>
  <c r="F31" i="4"/>
  <c r="F29" i="4"/>
  <c r="G29" i="4" s="1"/>
  <c r="J29" i="4" s="1"/>
  <c r="F27" i="4"/>
  <c r="G27" i="4" s="1"/>
  <c r="J27" i="4" s="1"/>
  <c r="D27" i="4"/>
  <c r="D28" i="4" s="1"/>
  <c r="D29" i="4" s="1"/>
  <c r="D30" i="4" s="1"/>
  <c r="D31" i="4" s="1"/>
  <c r="D32" i="4" s="1"/>
  <c r="D33" i="4" s="1"/>
  <c r="D34" i="4" s="1"/>
  <c r="D35" i="4" s="1"/>
  <c r="D36" i="4" s="1"/>
  <c r="E25" i="4"/>
  <c r="A25" i="4"/>
  <c r="E20" i="4"/>
  <c r="E19" i="4"/>
  <c r="E18" i="4"/>
  <c r="F17" i="4"/>
  <c r="E17" i="4"/>
  <c r="G17" i="4" s="1"/>
  <c r="J17" i="4" s="1"/>
  <c r="E16" i="4"/>
  <c r="G15" i="4"/>
  <c r="J15" i="4" s="1"/>
  <c r="F15" i="4"/>
  <c r="E15" i="4"/>
  <c r="E14" i="4"/>
  <c r="J13" i="4"/>
  <c r="F13" i="4"/>
  <c r="G13" i="4" s="1"/>
  <c r="E13" i="4"/>
  <c r="G12" i="4"/>
  <c r="F12" i="4"/>
  <c r="E12" i="4"/>
  <c r="D12" i="4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H10" i="4"/>
  <c r="E10" i="4" s="1"/>
  <c r="C10" i="4"/>
  <c r="A10" i="4"/>
  <c r="G8" i="4"/>
  <c r="F8" i="4"/>
  <c r="E8" i="4"/>
  <c r="B8" i="4"/>
  <c r="A8" i="4"/>
  <c r="G7" i="4"/>
  <c r="F7" i="4"/>
  <c r="E7" i="4"/>
  <c r="B7" i="4"/>
  <c r="A7" i="4"/>
  <c r="G6" i="4"/>
  <c r="F6" i="4"/>
  <c r="E6" i="4"/>
  <c r="B6" i="4"/>
  <c r="A6" i="4"/>
  <c r="G5" i="4"/>
  <c r="F5" i="4"/>
  <c r="E5" i="4"/>
  <c r="B5" i="4"/>
  <c r="A5" i="4"/>
  <c r="G4" i="4"/>
  <c r="F4" i="4"/>
  <c r="E4" i="4"/>
  <c r="B4" i="4"/>
  <c r="A4" i="4"/>
  <c r="G3" i="4"/>
  <c r="F3" i="4"/>
  <c r="E3" i="4"/>
  <c r="B3" i="4"/>
  <c r="A3" i="4"/>
  <c r="J98" i="3"/>
  <c r="F98" i="3"/>
  <c r="G98" i="3" s="1"/>
  <c r="F94" i="3"/>
  <c r="G94" i="3" s="1"/>
  <c r="J94" i="3" s="1"/>
  <c r="D94" i="3"/>
  <c r="D95" i="3" s="1"/>
  <c r="D96" i="3" s="1"/>
  <c r="D97" i="3" s="1"/>
  <c r="D98" i="3" s="1"/>
  <c r="D99" i="3" s="1"/>
  <c r="D100" i="3" s="1"/>
  <c r="D101" i="3" s="1"/>
  <c r="D92" i="3"/>
  <c r="D93" i="3" s="1"/>
  <c r="E90" i="3"/>
  <c r="A90" i="3"/>
  <c r="G83" i="3"/>
  <c r="J83" i="3" s="1"/>
  <c r="F83" i="3"/>
  <c r="F81" i="3"/>
  <c r="G81" i="3" s="1"/>
  <c r="J81" i="3" s="1"/>
  <c r="E76" i="3"/>
  <c r="A76" i="3"/>
  <c r="F72" i="3"/>
  <c r="G72" i="3" s="1"/>
  <c r="J72" i="3" s="1"/>
  <c r="F70" i="3"/>
  <c r="G70" i="3" s="1"/>
  <c r="J70" i="3" s="1"/>
  <c r="D64" i="3"/>
  <c r="D65" i="3" s="1"/>
  <c r="D66" i="3" s="1"/>
  <c r="D67" i="3" s="1"/>
  <c r="D68" i="3" s="1"/>
  <c r="D69" i="3" s="1"/>
  <c r="D70" i="3" s="1"/>
  <c r="D71" i="3" s="1"/>
  <c r="D72" i="3" s="1"/>
  <c r="D73" i="3" s="1"/>
  <c r="E62" i="3"/>
  <c r="A62" i="3"/>
  <c r="F53" i="3"/>
  <c r="G53" i="3" s="1"/>
  <c r="J53" i="3" s="1"/>
  <c r="E48" i="3"/>
  <c r="A48" i="3"/>
  <c r="J45" i="3"/>
  <c r="E45" i="3"/>
  <c r="J44" i="3"/>
  <c r="G44" i="3"/>
  <c r="F44" i="3"/>
  <c r="E44" i="3"/>
  <c r="F43" i="3"/>
  <c r="E43" i="3"/>
  <c r="G42" i="3"/>
  <c r="J42" i="3" s="1"/>
  <c r="F42" i="3"/>
  <c r="E42" i="3"/>
  <c r="F41" i="3"/>
  <c r="E41" i="3"/>
  <c r="G41" i="3" s="1"/>
  <c r="J41" i="3" s="1"/>
  <c r="E40" i="3"/>
  <c r="F39" i="3"/>
  <c r="G39" i="3" s="1"/>
  <c r="J39" i="3" s="1"/>
  <c r="E39" i="3"/>
  <c r="F38" i="3"/>
  <c r="E38" i="3"/>
  <c r="G38" i="3" s="1"/>
  <c r="J38" i="3" s="1"/>
  <c r="E37" i="3"/>
  <c r="F36" i="3"/>
  <c r="E36" i="3"/>
  <c r="G36" i="3" s="1"/>
  <c r="J36" i="3" s="1"/>
  <c r="F35" i="3"/>
  <c r="E35" i="3"/>
  <c r="J34" i="3"/>
  <c r="G34" i="3"/>
  <c r="F34" i="3"/>
  <c r="E34" i="3"/>
  <c r="G33" i="3"/>
  <c r="J33" i="3" s="1"/>
  <c r="F33" i="3"/>
  <c r="E33" i="3"/>
  <c r="E32" i="3"/>
  <c r="D32" i="3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F31" i="3"/>
  <c r="G31" i="3" s="1"/>
  <c r="E31" i="3"/>
  <c r="E29" i="3"/>
  <c r="F45" i="3" s="1"/>
  <c r="G45" i="3" s="1"/>
  <c r="A29" i="3"/>
  <c r="J26" i="3"/>
  <c r="G26" i="3"/>
  <c r="F26" i="3"/>
  <c r="E26" i="3"/>
  <c r="G25" i="3"/>
  <c r="J25" i="3" s="1"/>
  <c r="F25" i="3"/>
  <c r="E25" i="3"/>
  <c r="E24" i="3"/>
  <c r="F23" i="3"/>
  <c r="G23" i="3" s="1"/>
  <c r="J23" i="3" s="1"/>
  <c r="E23" i="3"/>
  <c r="F22" i="3"/>
  <c r="G22" i="3" s="1"/>
  <c r="J22" i="3" s="1"/>
  <c r="E22" i="3"/>
  <c r="E21" i="3"/>
  <c r="F20" i="3"/>
  <c r="E20" i="3"/>
  <c r="G20" i="3" s="1"/>
  <c r="J20" i="3" s="1"/>
  <c r="F19" i="3"/>
  <c r="E19" i="3"/>
  <c r="J18" i="3"/>
  <c r="G18" i="3"/>
  <c r="F18" i="3"/>
  <c r="E18" i="3"/>
  <c r="G17" i="3"/>
  <c r="J17" i="3" s="1"/>
  <c r="F17" i="3"/>
  <c r="E17" i="3"/>
  <c r="E16" i="3"/>
  <c r="F15" i="3"/>
  <c r="G15" i="3" s="1"/>
  <c r="J15" i="3" s="1"/>
  <c r="E15" i="3"/>
  <c r="F14" i="3"/>
  <c r="E14" i="3"/>
  <c r="E13" i="3"/>
  <c r="D13" i="3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F12" i="3"/>
  <c r="E12" i="3"/>
  <c r="G12" i="3" s="1"/>
  <c r="J12" i="3" s="1"/>
  <c r="D12" i="3"/>
  <c r="E10" i="3"/>
  <c r="D31" i="3" s="1"/>
  <c r="A10" i="3"/>
  <c r="G8" i="3"/>
  <c r="F8" i="3"/>
  <c r="E8" i="3"/>
  <c r="B8" i="3"/>
  <c r="A8" i="3"/>
  <c r="G7" i="3"/>
  <c r="F7" i="3"/>
  <c r="E7" i="3"/>
  <c r="B7" i="3"/>
  <c r="A7" i="3"/>
  <c r="G6" i="3"/>
  <c r="F6" i="3"/>
  <c r="E6" i="3"/>
  <c r="B6" i="3"/>
  <c r="A6" i="3"/>
  <c r="G5" i="3"/>
  <c r="F5" i="3"/>
  <c r="E5" i="3"/>
  <c r="B5" i="3"/>
  <c r="A5" i="3"/>
  <c r="G4" i="3"/>
  <c r="F4" i="3"/>
  <c r="E4" i="3"/>
  <c r="B4" i="3"/>
  <c r="A4" i="3"/>
  <c r="G3" i="3"/>
  <c r="F3" i="3"/>
  <c r="E3" i="3"/>
  <c r="B3" i="3"/>
  <c r="A3" i="3"/>
  <c r="F98" i="2"/>
  <c r="G98" i="2" s="1"/>
  <c r="J98" i="2" s="1"/>
  <c r="F94" i="2"/>
  <c r="G94" i="2" s="1"/>
  <c r="J94" i="2" s="1"/>
  <c r="D94" i="2"/>
  <c r="D95" i="2" s="1"/>
  <c r="D96" i="2" s="1"/>
  <c r="D97" i="2" s="1"/>
  <c r="D98" i="2" s="1"/>
  <c r="D99" i="2" s="1"/>
  <c r="D100" i="2" s="1"/>
  <c r="D101" i="2" s="1"/>
  <c r="F93" i="2"/>
  <c r="G93" i="2" s="1"/>
  <c r="J93" i="2" s="1"/>
  <c r="D92" i="2"/>
  <c r="D93" i="2" s="1"/>
  <c r="E90" i="2"/>
  <c r="A90" i="2"/>
  <c r="F87" i="2"/>
  <c r="G87" i="2" s="1"/>
  <c r="J87" i="2" s="1"/>
  <c r="G85" i="2"/>
  <c r="J85" i="2" s="1"/>
  <c r="F85" i="2"/>
  <c r="G83" i="2"/>
  <c r="J83" i="2" s="1"/>
  <c r="F83" i="2"/>
  <c r="F81" i="2"/>
  <c r="G81" i="2" s="1"/>
  <c r="J81" i="2" s="1"/>
  <c r="F79" i="2"/>
  <c r="G79" i="2" s="1"/>
  <c r="J79" i="2" s="1"/>
  <c r="D78" i="2"/>
  <c r="D79" i="2" s="1"/>
  <c r="D80" i="2" s="1"/>
  <c r="D81" i="2" s="1"/>
  <c r="D82" i="2" s="1"/>
  <c r="D83" i="2" s="1"/>
  <c r="D84" i="2" s="1"/>
  <c r="D85" i="2" s="1"/>
  <c r="D86" i="2" s="1"/>
  <c r="D87" i="2" s="1"/>
  <c r="E76" i="2"/>
  <c r="F86" i="2" s="1"/>
  <c r="G86" i="2" s="1"/>
  <c r="J86" i="2" s="1"/>
  <c r="A76" i="2"/>
  <c r="F72" i="2"/>
  <c r="G72" i="2" s="1"/>
  <c r="J72" i="2" s="1"/>
  <c r="F70" i="2"/>
  <c r="G70" i="2" s="1"/>
  <c r="J70" i="2" s="1"/>
  <c r="F68" i="2"/>
  <c r="G68" i="2" s="1"/>
  <c r="J68" i="2" s="1"/>
  <c r="F66" i="2"/>
  <c r="G66" i="2" s="1"/>
  <c r="J66" i="2" s="1"/>
  <c r="D65" i="2"/>
  <c r="D66" i="2" s="1"/>
  <c r="D67" i="2" s="1"/>
  <c r="D68" i="2" s="1"/>
  <c r="D69" i="2" s="1"/>
  <c r="D70" i="2" s="1"/>
  <c r="D71" i="2" s="1"/>
  <c r="D72" i="2" s="1"/>
  <c r="D73" i="2" s="1"/>
  <c r="D64" i="2"/>
  <c r="E62" i="2"/>
  <c r="A62" i="2"/>
  <c r="F59" i="2"/>
  <c r="G59" i="2" s="1"/>
  <c r="J59" i="2" s="1"/>
  <c r="F57" i="2"/>
  <c r="G57" i="2" s="1"/>
  <c r="J57" i="2" s="1"/>
  <c r="F55" i="2"/>
  <c r="G55" i="2" s="1"/>
  <c r="J55" i="2" s="1"/>
  <c r="F53" i="2"/>
  <c r="G53" i="2" s="1"/>
  <c r="J53" i="2" s="1"/>
  <c r="G51" i="2"/>
  <c r="J51" i="2" s="1"/>
  <c r="F51" i="2"/>
  <c r="D50" i="2"/>
  <c r="D51" i="2" s="1"/>
  <c r="D52" i="2" s="1"/>
  <c r="D53" i="2" s="1"/>
  <c r="D54" i="2" s="1"/>
  <c r="D55" i="2" s="1"/>
  <c r="D56" i="2" s="1"/>
  <c r="D57" i="2" s="1"/>
  <c r="D58" i="2" s="1"/>
  <c r="D59" i="2" s="1"/>
  <c r="E48" i="2"/>
  <c r="F58" i="2" s="1"/>
  <c r="G58" i="2" s="1"/>
  <c r="J58" i="2" s="1"/>
  <c r="A48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29" i="2"/>
  <c r="A29" i="2"/>
  <c r="G26" i="2"/>
  <c r="J26" i="2" s="1"/>
  <c r="E26" i="2"/>
  <c r="G25" i="2"/>
  <c r="J25" i="2" s="1"/>
  <c r="F25" i="2"/>
  <c r="E25" i="2"/>
  <c r="F24" i="2"/>
  <c r="E24" i="2"/>
  <c r="G24" i="2" s="1"/>
  <c r="J24" i="2" s="1"/>
  <c r="G23" i="2"/>
  <c r="J23" i="2" s="1"/>
  <c r="F23" i="2"/>
  <c r="E23" i="2"/>
  <c r="F22" i="2"/>
  <c r="E22" i="2"/>
  <c r="G22" i="2" s="1"/>
  <c r="J22" i="2" s="1"/>
  <c r="E21" i="2"/>
  <c r="F20" i="2"/>
  <c r="E20" i="2"/>
  <c r="G20" i="2" s="1"/>
  <c r="J20" i="2" s="1"/>
  <c r="E19" i="2"/>
  <c r="E18" i="2"/>
  <c r="F17" i="2"/>
  <c r="E17" i="2"/>
  <c r="G17" i="2" s="1"/>
  <c r="J17" i="2" s="1"/>
  <c r="F16" i="2"/>
  <c r="E16" i="2"/>
  <c r="F15" i="2"/>
  <c r="G15" i="2" s="1"/>
  <c r="J15" i="2" s="1"/>
  <c r="E15" i="2"/>
  <c r="F14" i="2"/>
  <c r="E14" i="2"/>
  <c r="E13" i="2"/>
  <c r="F12" i="2"/>
  <c r="E12" i="2"/>
  <c r="G12" i="2" s="1"/>
  <c r="E10" i="2"/>
  <c r="F26" i="2" s="1"/>
  <c r="A10" i="2"/>
  <c r="G8" i="2"/>
  <c r="F8" i="2"/>
  <c r="E8" i="2"/>
  <c r="B8" i="2"/>
  <c r="A8" i="2"/>
  <c r="G7" i="2"/>
  <c r="F7" i="2"/>
  <c r="E7" i="2"/>
  <c r="B7" i="2"/>
  <c r="A7" i="2"/>
  <c r="G6" i="2"/>
  <c r="F6" i="2"/>
  <c r="E6" i="2"/>
  <c r="B6" i="2"/>
  <c r="A6" i="2"/>
  <c r="G5" i="2"/>
  <c r="F5" i="2"/>
  <c r="E5" i="2"/>
  <c r="B5" i="2"/>
  <c r="A5" i="2"/>
  <c r="G4" i="2"/>
  <c r="E4" i="2"/>
  <c r="B4" i="2"/>
  <c r="A4" i="2"/>
  <c r="G3" i="2"/>
  <c r="E3" i="2"/>
  <c r="B3" i="2"/>
  <c r="A3" i="2"/>
  <c r="F94" i="1"/>
  <c r="G94" i="1" s="1"/>
  <c r="J94" i="1" s="1"/>
  <c r="F88" i="1"/>
  <c r="G88" i="1" s="1"/>
  <c r="J88" i="1" s="1"/>
  <c r="E84" i="1"/>
  <c r="F92" i="1" s="1"/>
  <c r="G92" i="1" s="1"/>
  <c r="J92" i="1" s="1"/>
  <c r="A84" i="1"/>
  <c r="G81" i="1"/>
  <c r="J81" i="1" s="1"/>
  <c r="F81" i="1"/>
  <c r="J80" i="1"/>
  <c r="F79" i="1"/>
  <c r="G79" i="1" s="1"/>
  <c r="J79" i="1" s="1"/>
  <c r="F77" i="1"/>
  <c r="G77" i="1" s="1"/>
  <c r="J77" i="1" s="1"/>
  <c r="F75" i="1"/>
  <c r="G75" i="1" s="1"/>
  <c r="J75" i="1" s="1"/>
  <c r="F73" i="1"/>
  <c r="G73" i="1" s="1"/>
  <c r="J73" i="1" s="1"/>
  <c r="D72" i="1"/>
  <c r="D73" i="1" s="1"/>
  <c r="D74" i="1" s="1"/>
  <c r="D75" i="1" s="1"/>
  <c r="D76" i="1" s="1"/>
  <c r="D77" i="1" s="1"/>
  <c r="D78" i="1" s="1"/>
  <c r="D79" i="1" s="1"/>
  <c r="D80" i="1" s="1"/>
  <c r="D81" i="1" s="1"/>
  <c r="E70" i="1"/>
  <c r="F80" i="1" s="1"/>
  <c r="G80" i="1" s="1"/>
  <c r="A70" i="1"/>
  <c r="E67" i="1"/>
  <c r="G66" i="1"/>
  <c r="J66" i="1" s="1"/>
  <c r="F66" i="1"/>
  <c r="E66" i="1"/>
  <c r="E65" i="1"/>
  <c r="G64" i="1"/>
  <c r="J64" i="1" s="1"/>
  <c r="E64" i="1"/>
  <c r="F63" i="1"/>
  <c r="E63" i="1"/>
  <c r="G63" i="1" s="1"/>
  <c r="J63" i="1" s="1"/>
  <c r="I62" i="1"/>
  <c r="E62" i="1"/>
  <c r="E61" i="1"/>
  <c r="I60" i="1"/>
  <c r="F60" i="1"/>
  <c r="G60" i="1" s="1"/>
  <c r="J60" i="1" s="1"/>
  <c r="E60" i="1"/>
  <c r="E59" i="1"/>
  <c r="E58" i="1"/>
  <c r="F57" i="1"/>
  <c r="E57" i="1"/>
  <c r="G57" i="1" s="1"/>
  <c r="E55" i="1"/>
  <c r="F64" i="1" s="1"/>
  <c r="A55" i="1"/>
  <c r="F52" i="1"/>
  <c r="E52" i="1"/>
  <c r="G52" i="1" s="1"/>
  <c r="J52" i="1" s="1"/>
  <c r="E51" i="1"/>
  <c r="G50" i="1"/>
  <c r="J50" i="1" s="1"/>
  <c r="E50" i="1"/>
  <c r="F49" i="1"/>
  <c r="E49" i="1"/>
  <c r="G49" i="1" s="1"/>
  <c r="J49" i="1" s="1"/>
  <c r="F48" i="1"/>
  <c r="G48" i="1" s="1"/>
  <c r="J48" i="1" s="1"/>
  <c r="E48" i="1"/>
  <c r="G47" i="1"/>
  <c r="J47" i="1" s="1"/>
  <c r="F47" i="1"/>
  <c r="E47" i="1"/>
  <c r="F46" i="1"/>
  <c r="E46" i="1"/>
  <c r="G46" i="1" s="1"/>
  <c r="J46" i="1" s="1"/>
  <c r="E45" i="1"/>
  <c r="F44" i="1"/>
  <c r="E44" i="1"/>
  <c r="G44" i="1" s="1"/>
  <c r="J44" i="1" s="1"/>
  <c r="E43" i="1"/>
  <c r="E42" i="1"/>
  <c r="E40" i="1"/>
  <c r="F50" i="1" s="1"/>
  <c r="A40" i="1"/>
  <c r="E36" i="1"/>
  <c r="E35" i="1"/>
  <c r="E34" i="1"/>
  <c r="E33" i="1"/>
  <c r="E32" i="1"/>
  <c r="E31" i="1"/>
  <c r="E30" i="1"/>
  <c r="E29" i="1"/>
  <c r="E28" i="1"/>
  <c r="E27" i="1"/>
  <c r="D27" i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E25" i="1"/>
  <c r="F34" i="1" s="1"/>
  <c r="G34" i="1" s="1"/>
  <c r="J34" i="1" s="1"/>
  <c r="A25" i="1"/>
  <c r="F21" i="1"/>
  <c r="G21" i="1" s="1"/>
  <c r="J21" i="1" s="1"/>
  <c r="E10" i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A10" i="1"/>
  <c r="G8" i="1"/>
  <c r="F8" i="1"/>
  <c r="E8" i="1"/>
  <c r="B8" i="1"/>
  <c r="A8" i="1"/>
  <c r="G7" i="1"/>
  <c r="F7" i="1"/>
  <c r="E7" i="1"/>
  <c r="B7" i="1"/>
  <c r="A7" i="1"/>
  <c r="G6" i="1"/>
  <c r="F6" i="1"/>
  <c r="E6" i="1"/>
  <c r="B6" i="1"/>
  <c r="A6" i="1"/>
  <c r="G5" i="1"/>
  <c r="F5" i="1"/>
  <c r="E5" i="1"/>
  <c r="B5" i="1"/>
  <c r="A5" i="1"/>
  <c r="G4" i="1"/>
  <c r="F4" i="1"/>
  <c r="E4" i="1"/>
  <c r="B4" i="1"/>
  <c r="A4" i="1"/>
  <c r="G3" i="1"/>
  <c r="F3" i="1"/>
  <c r="E3" i="1"/>
  <c r="B3" i="1"/>
  <c r="A3" i="1"/>
  <c r="G43" i="2" l="1"/>
  <c r="J43" i="2" s="1"/>
  <c r="G36" i="2"/>
  <c r="J36" i="2" s="1"/>
  <c r="J26" i="6"/>
  <c r="J31" i="3"/>
  <c r="G28" i="1"/>
  <c r="J28" i="1" s="1"/>
  <c r="G36" i="1"/>
  <c r="J36" i="1" s="1"/>
  <c r="J57" i="1"/>
  <c r="G64" i="6"/>
  <c r="J54" i="6"/>
  <c r="J64" i="6" s="1"/>
  <c r="C6" i="6" s="1"/>
  <c r="D6" i="6" s="1"/>
  <c r="J12" i="2"/>
  <c r="G41" i="2"/>
  <c r="J41" i="2" s="1"/>
  <c r="F42" i="2"/>
  <c r="G42" i="2" s="1"/>
  <c r="J42" i="2" s="1"/>
  <c r="F34" i="2"/>
  <c r="G34" i="2" s="1"/>
  <c r="J34" i="2" s="1"/>
  <c r="F45" i="2"/>
  <c r="G45" i="2" s="1"/>
  <c r="J45" i="2" s="1"/>
  <c r="F37" i="2"/>
  <c r="G37" i="2" s="1"/>
  <c r="J37" i="2" s="1"/>
  <c r="F43" i="2"/>
  <c r="F35" i="2"/>
  <c r="G35" i="2" s="1"/>
  <c r="J35" i="2" s="1"/>
  <c r="F44" i="2"/>
  <c r="G44" i="2" s="1"/>
  <c r="J44" i="2" s="1"/>
  <c r="J12" i="4"/>
  <c r="F31" i="2"/>
  <c r="G31" i="2" s="1"/>
  <c r="D12" i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F58" i="3"/>
  <c r="G58" i="3" s="1"/>
  <c r="J58" i="3" s="1"/>
  <c r="F56" i="3"/>
  <c r="G56" i="3" s="1"/>
  <c r="J56" i="3" s="1"/>
  <c r="F54" i="3"/>
  <c r="G54" i="3" s="1"/>
  <c r="J54" i="3" s="1"/>
  <c r="F52" i="3"/>
  <c r="G52" i="3" s="1"/>
  <c r="J52" i="3" s="1"/>
  <c r="F50" i="3"/>
  <c r="G50" i="3" s="1"/>
  <c r="F59" i="3"/>
  <c r="G59" i="3" s="1"/>
  <c r="J59" i="3" s="1"/>
  <c r="J12" i="9"/>
  <c r="J22" i="9" s="1"/>
  <c r="C3" i="9" s="1"/>
  <c r="D3" i="9" s="1"/>
  <c r="G22" i="9"/>
  <c r="F19" i="1"/>
  <c r="G19" i="1" s="1"/>
  <c r="J19" i="1" s="1"/>
  <c r="D57" i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F36" i="2"/>
  <c r="F73" i="2"/>
  <c r="G73" i="2" s="1"/>
  <c r="J73" i="2" s="1"/>
  <c r="F71" i="2"/>
  <c r="G71" i="2" s="1"/>
  <c r="J71" i="2" s="1"/>
  <c r="F69" i="2"/>
  <c r="G69" i="2" s="1"/>
  <c r="J69" i="2" s="1"/>
  <c r="F67" i="2"/>
  <c r="G67" i="2" s="1"/>
  <c r="J67" i="2" s="1"/>
  <c r="F65" i="2"/>
  <c r="G65" i="2" s="1"/>
  <c r="J65" i="2" s="1"/>
  <c r="F55" i="3"/>
  <c r="G55" i="3" s="1"/>
  <c r="J55" i="3" s="1"/>
  <c r="F73" i="3"/>
  <c r="G73" i="3" s="1"/>
  <c r="J73" i="3" s="1"/>
  <c r="F71" i="3"/>
  <c r="G71" i="3" s="1"/>
  <c r="J71" i="3" s="1"/>
  <c r="F69" i="3"/>
  <c r="G69" i="3" s="1"/>
  <c r="J69" i="3" s="1"/>
  <c r="F67" i="3"/>
  <c r="G67" i="3" s="1"/>
  <c r="J67" i="3" s="1"/>
  <c r="F65" i="3"/>
  <c r="G65" i="3" s="1"/>
  <c r="J65" i="3" s="1"/>
  <c r="F68" i="3"/>
  <c r="G68" i="3" s="1"/>
  <c r="J68" i="3" s="1"/>
  <c r="F64" i="3"/>
  <c r="G64" i="3" s="1"/>
  <c r="G48" i="4"/>
  <c r="J48" i="4" s="1"/>
  <c r="F29" i="1"/>
  <c r="G29" i="1" s="1"/>
  <c r="J29" i="1" s="1"/>
  <c r="F37" i="1"/>
  <c r="G37" i="1" s="1"/>
  <c r="J37" i="1" s="1"/>
  <c r="F32" i="1"/>
  <c r="G32" i="1" s="1"/>
  <c r="J32" i="1" s="1"/>
  <c r="F30" i="1"/>
  <c r="G30" i="1" s="1"/>
  <c r="J30" i="1" s="1"/>
  <c r="F31" i="1"/>
  <c r="G31" i="1" s="1"/>
  <c r="J31" i="1" s="1"/>
  <c r="F22" i="1"/>
  <c r="G22" i="1" s="1"/>
  <c r="J22" i="1" s="1"/>
  <c r="F20" i="1"/>
  <c r="G20" i="1" s="1"/>
  <c r="J20" i="1" s="1"/>
  <c r="F18" i="1"/>
  <c r="G18" i="1" s="1"/>
  <c r="J18" i="1" s="1"/>
  <c r="F16" i="1"/>
  <c r="G16" i="1" s="1"/>
  <c r="J16" i="1" s="1"/>
  <c r="F14" i="1"/>
  <c r="G14" i="1" s="1"/>
  <c r="J14" i="1" s="1"/>
  <c r="F12" i="1"/>
  <c r="G12" i="1" s="1"/>
  <c r="D42" i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F33" i="2"/>
  <c r="G33" i="2" s="1"/>
  <c r="J33" i="2" s="1"/>
  <c r="F95" i="1"/>
  <c r="G95" i="1" s="1"/>
  <c r="J95" i="1" s="1"/>
  <c r="F93" i="1"/>
  <c r="G93" i="1" s="1"/>
  <c r="J93" i="1" s="1"/>
  <c r="F91" i="1"/>
  <c r="G91" i="1" s="1"/>
  <c r="J91" i="1" s="1"/>
  <c r="F89" i="1"/>
  <c r="G89" i="1" s="1"/>
  <c r="J89" i="1" s="1"/>
  <c r="F87" i="1"/>
  <c r="G87" i="1" s="1"/>
  <c r="J87" i="1" s="1"/>
  <c r="F40" i="2"/>
  <c r="G40" i="2" s="1"/>
  <c r="J40" i="2" s="1"/>
  <c r="F63" i="4"/>
  <c r="G63" i="4" s="1"/>
  <c r="J63" i="4" s="1"/>
  <c r="F61" i="4"/>
  <c r="G61" i="4" s="1"/>
  <c r="J61" i="4" s="1"/>
  <c r="F59" i="4"/>
  <c r="G59" i="4" s="1"/>
  <c r="J59" i="4" s="1"/>
  <c r="F57" i="4"/>
  <c r="G57" i="4" s="1"/>
  <c r="J57" i="4" s="1"/>
  <c r="F55" i="4"/>
  <c r="G55" i="4" s="1"/>
  <c r="F62" i="4"/>
  <c r="G62" i="4" s="1"/>
  <c r="J62" i="4" s="1"/>
  <c r="F64" i="4"/>
  <c r="G64" i="4" s="1"/>
  <c r="J64" i="4" s="1"/>
  <c r="F56" i="4"/>
  <c r="G56" i="4" s="1"/>
  <c r="J56" i="4" s="1"/>
  <c r="F28" i="1"/>
  <c r="G35" i="1"/>
  <c r="J35" i="1" s="1"/>
  <c r="G32" i="2"/>
  <c r="J32" i="2" s="1"/>
  <c r="F39" i="2"/>
  <c r="G39" i="2" s="1"/>
  <c r="J39" i="2" s="1"/>
  <c r="F41" i="2"/>
  <c r="F64" i="2"/>
  <c r="G64" i="2" s="1"/>
  <c r="G14" i="3"/>
  <c r="J14" i="3" s="1"/>
  <c r="G40" i="3"/>
  <c r="J40" i="3" s="1"/>
  <c r="F51" i="3"/>
  <c r="G51" i="3" s="1"/>
  <c r="J51" i="3" s="1"/>
  <c r="J41" i="5"/>
  <c r="J51" i="5" s="1"/>
  <c r="C5" i="5" s="1"/>
  <c r="D5" i="5" s="1"/>
  <c r="J83" i="5"/>
  <c r="J93" i="5" s="1"/>
  <c r="C8" i="5" s="1"/>
  <c r="D8" i="5" s="1"/>
  <c r="G93" i="5"/>
  <c r="F76" i="6"/>
  <c r="G76" i="6" s="1"/>
  <c r="J76" i="6" s="1"/>
  <c r="F74" i="6"/>
  <c r="G74" i="6" s="1"/>
  <c r="J74" i="6" s="1"/>
  <c r="F72" i="6"/>
  <c r="G72" i="6" s="1"/>
  <c r="J72" i="6" s="1"/>
  <c r="F70" i="6"/>
  <c r="G70" i="6" s="1"/>
  <c r="J70" i="6" s="1"/>
  <c r="F68" i="6"/>
  <c r="G68" i="6" s="1"/>
  <c r="F75" i="6"/>
  <c r="G75" i="6" s="1"/>
  <c r="J75" i="6" s="1"/>
  <c r="F73" i="6"/>
  <c r="G73" i="6" s="1"/>
  <c r="J73" i="6" s="1"/>
  <c r="F71" i="6"/>
  <c r="G71" i="6" s="1"/>
  <c r="J71" i="6" s="1"/>
  <c r="F77" i="6"/>
  <c r="G77" i="6" s="1"/>
  <c r="J77" i="6" s="1"/>
  <c r="F69" i="6"/>
  <c r="G69" i="6" s="1"/>
  <c r="J69" i="6" s="1"/>
  <c r="F15" i="1"/>
  <c r="G15" i="1" s="1"/>
  <c r="J15" i="1" s="1"/>
  <c r="G27" i="1"/>
  <c r="F36" i="1"/>
  <c r="G38" i="2"/>
  <c r="J38" i="2" s="1"/>
  <c r="F36" i="5"/>
  <c r="G36" i="5" s="1"/>
  <c r="J36" i="5" s="1"/>
  <c r="F34" i="5"/>
  <c r="G34" i="5" s="1"/>
  <c r="J34" i="5" s="1"/>
  <c r="F32" i="5"/>
  <c r="G32" i="5" s="1"/>
  <c r="J32" i="5" s="1"/>
  <c r="F30" i="5"/>
  <c r="G30" i="5" s="1"/>
  <c r="J30" i="5" s="1"/>
  <c r="F28" i="5"/>
  <c r="G28" i="5" s="1"/>
  <c r="J28" i="5" s="1"/>
  <c r="F33" i="5"/>
  <c r="G33" i="5" s="1"/>
  <c r="J33" i="5" s="1"/>
  <c r="F29" i="5"/>
  <c r="G29" i="5" s="1"/>
  <c r="J29" i="5" s="1"/>
  <c r="F27" i="5"/>
  <c r="G27" i="5" s="1"/>
  <c r="F27" i="1"/>
  <c r="F38" i="2"/>
  <c r="J41" i="4"/>
  <c r="F13" i="1"/>
  <c r="G13" i="1" s="1"/>
  <c r="J13" i="1" s="1"/>
  <c r="G45" i="1"/>
  <c r="J45" i="1" s="1"/>
  <c r="F86" i="1"/>
  <c r="G86" i="1" s="1"/>
  <c r="F101" i="2"/>
  <c r="G101" i="2" s="1"/>
  <c r="J101" i="2" s="1"/>
  <c r="F99" i="2"/>
  <c r="G99" i="2" s="1"/>
  <c r="J99" i="2" s="1"/>
  <c r="F97" i="2"/>
  <c r="G97" i="2" s="1"/>
  <c r="J97" i="2" s="1"/>
  <c r="F95" i="2"/>
  <c r="G95" i="2" s="1"/>
  <c r="J95" i="2" s="1"/>
  <c r="F96" i="2"/>
  <c r="G96" i="2" s="1"/>
  <c r="J96" i="2" s="1"/>
  <c r="F17" i="1"/>
  <c r="G17" i="1" s="1"/>
  <c r="J17" i="1" s="1"/>
  <c r="F33" i="1"/>
  <c r="G33" i="1" s="1"/>
  <c r="J33" i="1" s="1"/>
  <c r="F35" i="1"/>
  <c r="F90" i="1"/>
  <c r="G90" i="1" s="1"/>
  <c r="J90" i="1" s="1"/>
  <c r="G14" i="2"/>
  <c r="J14" i="2" s="1"/>
  <c r="G16" i="2"/>
  <c r="J16" i="2" s="1"/>
  <c r="F32" i="2"/>
  <c r="F92" i="2"/>
  <c r="G92" i="2" s="1"/>
  <c r="F100" i="2"/>
  <c r="G100" i="2" s="1"/>
  <c r="J100" i="2" s="1"/>
  <c r="F57" i="3"/>
  <c r="G57" i="3" s="1"/>
  <c r="J57" i="3" s="1"/>
  <c r="F66" i="3"/>
  <c r="G66" i="3" s="1"/>
  <c r="J66" i="3" s="1"/>
  <c r="F58" i="4"/>
  <c r="G58" i="4" s="1"/>
  <c r="J58" i="4" s="1"/>
  <c r="F91" i="4"/>
  <c r="G91" i="4" s="1"/>
  <c r="J91" i="4" s="1"/>
  <c r="F89" i="4"/>
  <c r="G89" i="4" s="1"/>
  <c r="J89" i="4" s="1"/>
  <c r="F87" i="4"/>
  <c r="G87" i="4" s="1"/>
  <c r="J87" i="4" s="1"/>
  <c r="F85" i="4"/>
  <c r="G85" i="4" s="1"/>
  <c r="J85" i="4" s="1"/>
  <c r="F83" i="4"/>
  <c r="G83" i="4" s="1"/>
  <c r="F84" i="4"/>
  <c r="G84" i="4" s="1"/>
  <c r="J84" i="4" s="1"/>
  <c r="F21" i="5"/>
  <c r="G21" i="5" s="1"/>
  <c r="J21" i="5" s="1"/>
  <c r="F19" i="5"/>
  <c r="G19" i="5" s="1"/>
  <c r="J19" i="5" s="1"/>
  <c r="F17" i="5"/>
  <c r="G17" i="5" s="1"/>
  <c r="J17" i="5" s="1"/>
  <c r="F15" i="5"/>
  <c r="G15" i="5" s="1"/>
  <c r="J15" i="5" s="1"/>
  <c r="F13" i="5"/>
  <c r="G13" i="5" s="1"/>
  <c r="J13" i="5" s="1"/>
  <c r="D69" i="5"/>
  <c r="D70" i="5" s="1"/>
  <c r="D71" i="5" s="1"/>
  <c r="D72" i="5" s="1"/>
  <c r="D73" i="5" s="1"/>
  <c r="D74" i="5" s="1"/>
  <c r="D75" i="5" s="1"/>
  <c r="D76" i="5" s="1"/>
  <c r="D77" i="5" s="1"/>
  <c r="D78" i="5" s="1"/>
  <c r="D41" i="5"/>
  <c r="D42" i="5" s="1"/>
  <c r="D43" i="5" s="1"/>
  <c r="D44" i="5" s="1"/>
  <c r="D45" i="5" s="1"/>
  <c r="D46" i="5" s="1"/>
  <c r="D47" i="5" s="1"/>
  <c r="D48" i="5" s="1"/>
  <c r="D49" i="5" s="1"/>
  <c r="D50" i="5" s="1"/>
  <c r="F22" i="5"/>
  <c r="G22" i="5" s="1"/>
  <c r="J22" i="5" s="1"/>
  <c r="D83" i="5"/>
  <c r="D84" i="5" s="1"/>
  <c r="D85" i="5" s="1"/>
  <c r="D86" i="5" s="1"/>
  <c r="D87" i="5" s="1"/>
  <c r="D88" i="5" s="1"/>
  <c r="D89" i="5" s="1"/>
  <c r="D90" i="5" s="1"/>
  <c r="D91" i="5" s="1"/>
  <c r="D92" i="5" s="1"/>
  <c r="F18" i="5"/>
  <c r="G18" i="5" s="1"/>
  <c r="J18" i="5" s="1"/>
  <c r="D12" i="5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F16" i="5"/>
  <c r="G16" i="5" s="1"/>
  <c r="J16" i="5" s="1"/>
  <c r="F20" i="5"/>
  <c r="G20" i="5" s="1"/>
  <c r="J20" i="5" s="1"/>
  <c r="D55" i="5"/>
  <c r="D56" i="5" s="1"/>
  <c r="D57" i="5" s="1"/>
  <c r="D58" i="5" s="1"/>
  <c r="D59" i="5" s="1"/>
  <c r="D60" i="5" s="1"/>
  <c r="D61" i="5" s="1"/>
  <c r="D62" i="5" s="1"/>
  <c r="D63" i="5" s="1"/>
  <c r="D64" i="5" s="1"/>
  <c r="G79" i="5"/>
  <c r="J69" i="5"/>
  <c r="J79" i="5" s="1"/>
  <c r="C7" i="5" s="1"/>
  <c r="D7" i="5" s="1"/>
  <c r="F34" i="8"/>
  <c r="G34" i="8" s="1"/>
  <c r="J34" i="8" s="1"/>
  <c r="F32" i="8"/>
  <c r="G32" i="8" s="1"/>
  <c r="J32" i="8" s="1"/>
  <c r="F30" i="8"/>
  <c r="G30" i="8" s="1"/>
  <c r="J30" i="8" s="1"/>
  <c r="F28" i="8"/>
  <c r="G28" i="8" s="1"/>
  <c r="J28" i="8" s="1"/>
  <c r="F26" i="8"/>
  <c r="G26" i="8" s="1"/>
  <c r="F27" i="8"/>
  <c r="G27" i="8" s="1"/>
  <c r="J27" i="8" s="1"/>
  <c r="F33" i="8"/>
  <c r="G33" i="8" s="1"/>
  <c r="J33" i="8" s="1"/>
  <c r="F31" i="8"/>
  <c r="G31" i="8" s="1"/>
  <c r="J31" i="8" s="1"/>
  <c r="F35" i="8"/>
  <c r="G35" i="8" s="1"/>
  <c r="J35" i="8" s="1"/>
  <c r="F29" i="8"/>
  <c r="G29" i="8" s="1"/>
  <c r="J29" i="8" s="1"/>
  <c r="G50" i="9"/>
  <c r="F43" i="1"/>
  <c r="G43" i="1" s="1"/>
  <c r="J43" i="1" s="1"/>
  <c r="F51" i="1"/>
  <c r="G51" i="1" s="1"/>
  <c r="J51" i="1" s="1"/>
  <c r="F59" i="1"/>
  <c r="G59" i="1" s="1"/>
  <c r="F62" i="1"/>
  <c r="G62" i="1" s="1"/>
  <c r="J62" i="1" s="1"/>
  <c r="F65" i="1"/>
  <c r="G65" i="1" s="1"/>
  <c r="J65" i="1" s="1"/>
  <c r="F19" i="2"/>
  <c r="G19" i="2" s="1"/>
  <c r="J19" i="2" s="1"/>
  <c r="G43" i="3"/>
  <c r="J43" i="3" s="1"/>
  <c r="F86" i="3"/>
  <c r="G86" i="3" s="1"/>
  <c r="J86" i="3" s="1"/>
  <c r="F84" i="3"/>
  <c r="G84" i="3" s="1"/>
  <c r="J84" i="3" s="1"/>
  <c r="F82" i="3"/>
  <c r="G82" i="3" s="1"/>
  <c r="J82" i="3" s="1"/>
  <c r="F80" i="3"/>
  <c r="G80" i="3" s="1"/>
  <c r="J80" i="3" s="1"/>
  <c r="F78" i="3"/>
  <c r="G78" i="3" s="1"/>
  <c r="F87" i="3"/>
  <c r="G87" i="3" s="1"/>
  <c r="J87" i="3" s="1"/>
  <c r="F85" i="3"/>
  <c r="G85" i="3" s="1"/>
  <c r="J85" i="3" s="1"/>
  <c r="F101" i="3"/>
  <c r="G101" i="3" s="1"/>
  <c r="J101" i="3" s="1"/>
  <c r="F99" i="3"/>
  <c r="G99" i="3" s="1"/>
  <c r="J99" i="3" s="1"/>
  <c r="F97" i="3"/>
  <c r="G97" i="3" s="1"/>
  <c r="J97" i="3" s="1"/>
  <c r="F95" i="3"/>
  <c r="G95" i="3" s="1"/>
  <c r="J95" i="3" s="1"/>
  <c r="F93" i="3"/>
  <c r="G93" i="3" s="1"/>
  <c r="J93" i="3" s="1"/>
  <c r="F96" i="3"/>
  <c r="G96" i="3" s="1"/>
  <c r="J96" i="3" s="1"/>
  <c r="F88" i="4"/>
  <c r="G88" i="4" s="1"/>
  <c r="J88" i="4" s="1"/>
  <c r="F92" i="4"/>
  <c r="G92" i="4" s="1"/>
  <c r="J92" i="4" s="1"/>
  <c r="F12" i="5"/>
  <c r="G12" i="5" s="1"/>
  <c r="F45" i="1"/>
  <c r="F67" i="1"/>
  <c r="G67" i="1" s="1"/>
  <c r="J67" i="1" s="1"/>
  <c r="F72" i="1"/>
  <c r="G72" i="1" s="1"/>
  <c r="F74" i="1"/>
  <c r="G74" i="1" s="1"/>
  <c r="J74" i="1" s="1"/>
  <c r="F76" i="1"/>
  <c r="G76" i="1" s="1"/>
  <c r="J76" i="1" s="1"/>
  <c r="F78" i="1"/>
  <c r="G78" i="1" s="1"/>
  <c r="J78" i="1" s="1"/>
  <c r="F13" i="2"/>
  <c r="G13" i="2" s="1"/>
  <c r="F21" i="2"/>
  <c r="G21" i="2" s="1"/>
  <c r="J21" i="2" s="1"/>
  <c r="D31" i="2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F50" i="2"/>
  <c r="G50" i="2" s="1"/>
  <c r="F52" i="2"/>
  <c r="G52" i="2" s="1"/>
  <c r="J52" i="2" s="1"/>
  <c r="F54" i="2"/>
  <c r="G54" i="2" s="1"/>
  <c r="J54" i="2" s="1"/>
  <c r="F56" i="2"/>
  <c r="G56" i="2" s="1"/>
  <c r="J56" i="2" s="1"/>
  <c r="F78" i="2"/>
  <c r="G78" i="2" s="1"/>
  <c r="F80" i="2"/>
  <c r="G80" i="2" s="1"/>
  <c r="J80" i="2" s="1"/>
  <c r="F82" i="2"/>
  <c r="G82" i="2" s="1"/>
  <c r="J82" i="2" s="1"/>
  <c r="F84" i="2"/>
  <c r="G84" i="2" s="1"/>
  <c r="J84" i="2" s="1"/>
  <c r="F92" i="3"/>
  <c r="G92" i="3" s="1"/>
  <c r="F21" i="4"/>
  <c r="G21" i="4" s="1"/>
  <c r="J21" i="4" s="1"/>
  <c r="F16" i="4"/>
  <c r="G16" i="4" s="1"/>
  <c r="J16" i="4" s="1"/>
  <c r="D41" i="4"/>
  <c r="D42" i="4" s="1"/>
  <c r="D43" i="4" s="1"/>
  <c r="D44" i="4" s="1"/>
  <c r="D45" i="4" s="1"/>
  <c r="D46" i="4" s="1"/>
  <c r="D47" i="4" s="1"/>
  <c r="D48" i="4" s="1"/>
  <c r="D49" i="4" s="1"/>
  <c r="D50" i="4" s="1"/>
  <c r="F19" i="4"/>
  <c r="G19" i="4" s="1"/>
  <c r="J19" i="4" s="1"/>
  <c r="F14" i="4"/>
  <c r="G14" i="4" s="1"/>
  <c r="D83" i="4"/>
  <c r="D84" i="4" s="1"/>
  <c r="D85" i="4" s="1"/>
  <c r="D86" i="4" s="1"/>
  <c r="D87" i="4" s="1"/>
  <c r="D88" i="4" s="1"/>
  <c r="D89" i="4" s="1"/>
  <c r="D90" i="4" s="1"/>
  <c r="D91" i="4" s="1"/>
  <c r="D92" i="4" s="1"/>
  <c r="F20" i="4"/>
  <c r="G20" i="4" s="1"/>
  <c r="J20" i="4" s="1"/>
  <c r="F18" i="4"/>
  <c r="G18" i="4" s="1"/>
  <c r="J18" i="4" s="1"/>
  <c r="F22" i="4"/>
  <c r="G22" i="4" s="1"/>
  <c r="J22" i="4" s="1"/>
  <c r="G65" i="5"/>
  <c r="J40" i="10"/>
  <c r="J50" i="10" s="1"/>
  <c r="C5" i="10" s="1"/>
  <c r="D5" i="10" s="1"/>
  <c r="F92" i="5"/>
  <c r="G92" i="5" s="1"/>
  <c r="J92" i="5" s="1"/>
  <c r="F90" i="5"/>
  <c r="G90" i="5" s="1"/>
  <c r="J90" i="5" s="1"/>
  <c r="F88" i="5"/>
  <c r="G88" i="5" s="1"/>
  <c r="J88" i="5" s="1"/>
  <c r="F86" i="5"/>
  <c r="G86" i="5" s="1"/>
  <c r="J86" i="5" s="1"/>
  <c r="F84" i="5"/>
  <c r="G84" i="5" s="1"/>
  <c r="J84" i="5" s="1"/>
  <c r="F87" i="5"/>
  <c r="G87" i="5" s="1"/>
  <c r="J87" i="5" s="1"/>
  <c r="F89" i="5"/>
  <c r="G89" i="5" s="1"/>
  <c r="J89" i="5" s="1"/>
  <c r="F42" i="1"/>
  <c r="G42" i="1" s="1"/>
  <c r="F58" i="1"/>
  <c r="G58" i="1" s="1"/>
  <c r="J58" i="1" s="1"/>
  <c r="F61" i="1"/>
  <c r="G61" i="1" s="1"/>
  <c r="J61" i="1" s="1"/>
  <c r="D12" i="2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F18" i="2"/>
  <c r="G18" i="2" s="1"/>
  <c r="J18" i="2" s="1"/>
  <c r="G19" i="3"/>
  <c r="J19" i="3" s="1"/>
  <c r="G35" i="3"/>
  <c r="J35" i="3" s="1"/>
  <c r="F79" i="3"/>
  <c r="G79" i="3" s="1"/>
  <c r="J79" i="3" s="1"/>
  <c r="F100" i="3"/>
  <c r="G100" i="3" s="1"/>
  <c r="J100" i="3" s="1"/>
  <c r="F35" i="6"/>
  <c r="G35" i="6" s="1"/>
  <c r="J35" i="6" s="1"/>
  <c r="F33" i="6"/>
  <c r="G33" i="6" s="1"/>
  <c r="J33" i="6" s="1"/>
  <c r="F31" i="6"/>
  <c r="G31" i="6" s="1"/>
  <c r="J31" i="6" s="1"/>
  <c r="F29" i="6"/>
  <c r="G29" i="6" s="1"/>
  <c r="J29" i="6" s="1"/>
  <c r="F27" i="6"/>
  <c r="G27" i="6" s="1"/>
  <c r="J27" i="6" s="1"/>
  <c r="F34" i="6"/>
  <c r="G34" i="6" s="1"/>
  <c r="J34" i="6" s="1"/>
  <c r="F32" i="6"/>
  <c r="G32" i="6" s="1"/>
  <c r="J32" i="6" s="1"/>
  <c r="F28" i="6"/>
  <c r="G28" i="6" s="1"/>
  <c r="J28" i="6" s="1"/>
  <c r="F91" i="6"/>
  <c r="G91" i="6" s="1"/>
  <c r="J91" i="6" s="1"/>
  <c r="F89" i="6"/>
  <c r="G89" i="6" s="1"/>
  <c r="J89" i="6" s="1"/>
  <c r="F87" i="6"/>
  <c r="G87" i="6" s="1"/>
  <c r="J87" i="6" s="1"/>
  <c r="F85" i="6"/>
  <c r="G85" i="6" s="1"/>
  <c r="J85" i="6" s="1"/>
  <c r="F83" i="6"/>
  <c r="G83" i="6" s="1"/>
  <c r="J83" i="6" s="1"/>
  <c r="F86" i="6"/>
  <c r="G86" i="6" s="1"/>
  <c r="J86" i="6" s="1"/>
  <c r="F84" i="6"/>
  <c r="G84" i="6" s="1"/>
  <c r="J84" i="6" s="1"/>
  <c r="F82" i="6"/>
  <c r="G82" i="6" s="1"/>
  <c r="F88" i="6"/>
  <c r="G88" i="6" s="1"/>
  <c r="J88" i="6" s="1"/>
  <c r="J12" i="7"/>
  <c r="J23" i="7" s="1"/>
  <c r="C3" i="7" s="1"/>
  <c r="D3" i="7" s="1"/>
  <c r="G23" i="7"/>
  <c r="F36" i="4"/>
  <c r="G36" i="4" s="1"/>
  <c r="J36" i="4" s="1"/>
  <c r="F34" i="4"/>
  <c r="G34" i="4" s="1"/>
  <c r="J34" i="4" s="1"/>
  <c r="F32" i="4"/>
  <c r="G32" i="4" s="1"/>
  <c r="J32" i="4" s="1"/>
  <c r="J37" i="4" s="1"/>
  <c r="C4" i="4" s="1"/>
  <c r="D4" i="4" s="1"/>
  <c r="F30" i="4"/>
  <c r="G30" i="4" s="1"/>
  <c r="J30" i="4" s="1"/>
  <c r="F28" i="4"/>
  <c r="G28" i="4" s="1"/>
  <c r="J28" i="4" s="1"/>
  <c r="G22" i="10"/>
  <c r="J12" i="10"/>
  <c r="J22" i="10" s="1"/>
  <c r="C3" i="10" s="1"/>
  <c r="D3" i="10" s="1"/>
  <c r="F64" i="5"/>
  <c r="G64" i="5" s="1"/>
  <c r="J64" i="5" s="1"/>
  <c r="F62" i="5"/>
  <c r="G62" i="5" s="1"/>
  <c r="J62" i="5" s="1"/>
  <c r="F60" i="5"/>
  <c r="G60" i="5" s="1"/>
  <c r="J60" i="5" s="1"/>
  <c r="F58" i="5"/>
  <c r="G58" i="5" s="1"/>
  <c r="J58" i="5" s="1"/>
  <c r="F56" i="5"/>
  <c r="G56" i="5" s="1"/>
  <c r="J56" i="5" s="1"/>
  <c r="G50" i="8"/>
  <c r="J40" i="8"/>
  <c r="J50" i="8" s="1"/>
  <c r="C5" i="8" s="1"/>
  <c r="D5" i="8" s="1"/>
  <c r="F16" i="3"/>
  <c r="G16" i="3" s="1"/>
  <c r="J16" i="3" s="1"/>
  <c r="F24" i="3"/>
  <c r="G24" i="3" s="1"/>
  <c r="J24" i="3" s="1"/>
  <c r="F32" i="3"/>
  <c r="G32" i="3" s="1"/>
  <c r="F40" i="3"/>
  <c r="D50" i="3"/>
  <c r="D51" i="3" s="1"/>
  <c r="D52" i="3" s="1"/>
  <c r="D53" i="3" s="1"/>
  <c r="D54" i="3" s="1"/>
  <c r="D55" i="3" s="1"/>
  <c r="D56" i="3" s="1"/>
  <c r="D57" i="3" s="1"/>
  <c r="D58" i="3" s="1"/>
  <c r="D59" i="3" s="1"/>
  <c r="D78" i="3"/>
  <c r="D79" i="3" s="1"/>
  <c r="D80" i="3" s="1"/>
  <c r="D81" i="3" s="1"/>
  <c r="D82" i="3" s="1"/>
  <c r="D83" i="3" s="1"/>
  <c r="D84" i="3" s="1"/>
  <c r="D85" i="3" s="1"/>
  <c r="D86" i="3" s="1"/>
  <c r="D87" i="3" s="1"/>
  <c r="F70" i="4"/>
  <c r="G70" i="4" s="1"/>
  <c r="J70" i="4" s="1"/>
  <c r="F72" i="4"/>
  <c r="G72" i="4" s="1"/>
  <c r="J72" i="4" s="1"/>
  <c r="F74" i="4"/>
  <c r="G74" i="4" s="1"/>
  <c r="J74" i="4" s="1"/>
  <c r="F76" i="4"/>
  <c r="G76" i="4" s="1"/>
  <c r="J76" i="4" s="1"/>
  <c r="F19" i="6"/>
  <c r="G19" i="6" s="1"/>
  <c r="J19" i="6" s="1"/>
  <c r="J22" i="6" s="1"/>
  <c r="C3" i="6" s="1"/>
  <c r="D3" i="6" s="1"/>
  <c r="G52" i="7"/>
  <c r="J42" i="7"/>
  <c r="J52" i="7" s="1"/>
  <c r="C5" i="7" s="1"/>
  <c r="D5" i="7" s="1"/>
  <c r="F60" i="7"/>
  <c r="G60" i="7" s="1"/>
  <c r="J60" i="7" s="1"/>
  <c r="F57" i="7"/>
  <c r="G57" i="7" s="1"/>
  <c r="J57" i="7" s="1"/>
  <c r="F63" i="7"/>
  <c r="G63" i="7" s="1"/>
  <c r="J63" i="7" s="1"/>
  <c r="F56" i="7"/>
  <c r="G56" i="7" s="1"/>
  <c r="F61" i="7"/>
  <c r="G61" i="7" s="1"/>
  <c r="J61" i="7" s="1"/>
  <c r="F88" i="7"/>
  <c r="G88" i="7" s="1"/>
  <c r="J88" i="7" s="1"/>
  <c r="F13" i="3"/>
  <c r="G13" i="3" s="1"/>
  <c r="J13" i="3" s="1"/>
  <c r="F21" i="3"/>
  <c r="G21" i="3" s="1"/>
  <c r="J21" i="3" s="1"/>
  <c r="F37" i="3"/>
  <c r="G37" i="3" s="1"/>
  <c r="J37" i="3" s="1"/>
  <c r="F13" i="6"/>
  <c r="G13" i="6" s="1"/>
  <c r="J13" i="6" s="1"/>
  <c r="F15" i="6"/>
  <c r="G15" i="6" s="1"/>
  <c r="J15" i="6" s="1"/>
  <c r="F48" i="6"/>
  <c r="G48" i="6" s="1"/>
  <c r="J48" i="6" s="1"/>
  <c r="F46" i="6"/>
  <c r="G46" i="6" s="1"/>
  <c r="J46" i="6" s="1"/>
  <c r="F44" i="6"/>
  <c r="G44" i="6" s="1"/>
  <c r="J44" i="6" s="1"/>
  <c r="F42" i="6"/>
  <c r="G42" i="6" s="1"/>
  <c r="J42" i="6" s="1"/>
  <c r="F40" i="6"/>
  <c r="G40" i="6" s="1"/>
  <c r="F45" i="6"/>
  <c r="G45" i="6" s="1"/>
  <c r="J45" i="6" s="1"/>
  <c r="F63" i="6"/>
  <c r="G63" i="6" s="1"/>
  <c r="J63" i="6" s="1"/>
  <c r="F61" i="6"/>
  <c r="G61" i="6" s="1"/>
  <c r="J61" i="6" s="1"/>
  <c r="F59" i="6"/>
  <c r="G59" i="6" s="1"/>
  <c r="J59" i="6" s="1"/>
  <c r="F57" i="6"/>
  <c r="G57" i="6" s="1"/>
  <c r="J57" i="6" s="1"/>
  <c r="F55" i="6"/>
  <c r="G55" i="6" s="1"/>
  <c r="J55" i="6" s="1"/>
  <c r="F56" i="6"/>
  <c r="G56" i="6" s="1"/>
  <c r="J56" i="6" s="1"/>
  <c r="F20" i="6"/>
  <c r="G20" i="6" s="1"/>
  <c r="J20" i="6" s="1"/>
  <c r="F18" i="6"/>
  <c r="G18" i="6" s="1"/>
  <c r="J18" i="6" s="1"/>
  <c r="D68" i="6"/>
  <c r="D69" i="6" s="1"/>
  <c r="D70" i="6" s="1"/>
  <c r="D71" i="6" s="1"/>
  <c r="D72" i="6" s="1"/>
  <c r="D73" i="6" s="1"/>
  <c r="D74" i="6" s="1"/>
  <c r="D75" i="6" s="1"/>
  <c r="D76" i="6" s="1"/>
  <c r="D77" i="6" s="1"/>
  <c r="D40" i="6"/>
  <c r="D41" i="6" s="1"/>
  <c r="D42" i="6" s="1"/>
  <c r="D43" i="6" s="1"/>
  <c r="D44" i="6" s="1"/>
  <c r="D45" i="6" s="1"/>
  <c r="D46" i="6" s="1"/>
  <c r="D47" i="6" s="1"/>
  <c r="D48" i="6" s="1"/>
  <c r="D49" i="6" s="1"/>
  <c r="D54" i="6"/>
  <c r="D55" i="6" s="1"/>
  <c r="D56" i="6" s="1"/>
  <c r="D57" i="6" s="1"/>
  <c r="D58" i="6" s="1"/>
  <c r="D59" i="6" s="1"/>
  <c r="D60" i="6" s="1"/>
  <c r="D61" i="6" s="1"/>
  <c r="D62" i="6" s="1"/>
  <c r="D63" i="6" s="1"/>
  <c r="F91" i="7"/>
  <c r="G91" i="7" s="1"/>
  <c r="J91" i="7" s="1"/>
  <c r="F84" i="7"/>
  <c r="G84" i="7" s="1"/>
  <c r="F90" i="7"/>
  <c r="G90" i="7" s="1"/>
  <c r="J90" i="7" s="1"/>
  <c r="F87" i="7"/>
  <c r="G87" i="7" s="1"/>
  <c r="J87" i="7" s="1"/>
  <c r="F89" i="7"/>
  <c r="G89" i="7" s="1"/>
  <c r="J89" i="7" s="1"/>
  <c r="F42" i="8"/>
  <c r="G42" i="8" s="1"/>
  <c r="J42" i="8" s="1"/>
  <c r="F76" i="8"/>
  <c r="G76" i="8" s="1"/>
  <c r="J76" i="8" s="1"/>
  <c r="F74" i="8"/>
  <c r="G74" i="8" s="1"/>
  <c r="J74" i="8" s="1"/>
  <c r="F72" i="8"/>
  <c r="G72" i="8" s="1"/>
  <c r="J72" i="8" s="1"/>
  <c r="F70" i="8"/>
  <c r="G70" i="8" s="1"/>
  <c r="J70" i="8" s="1"/>
  <c r="F68" i="8"/>
  <c r="G68" i="8" s="1"/>
  <c r="F71" i="8"/>
  <c r="G71" i="8" s="1"/>
  <c r="J71" i="8" s="1"/>
  <c r="F69" i="8"/>
  <c r="G69" i="8" s="1"/>
  <c r="J69" i="8" s="1"/>
  <c r="F73" i="8"/>
  <c r="G73" i="8" s="1"/>
  <c r="J73" i="8" s="1"/>
  <c r="F63" i="9"/>
  <c r="G63" i="9" s="1"/>
  <c r="J63" i="9" s="1"/>
  <c r="F56" i="9"/>
  <c r="G56" i="9" s="1"/>
  <c r="J56" i="9" s="1"/>
  <c r="F54" i="9"/>
  <c r="G54" i="9" s="1"/>
  <c r="J82" i="9"/>
  <c r="J92" i="9" s="1"/>
  <c r="C8" i="9" s="1"/>
  <c r="D8" i="9" s="1"/>
  <c r="G92" i="9"/>
  <c r="D70" i="7"/>
  <c r="D71" i="7" s="1"/>
  <c r="D72" i="7" s="1"/>
  <c r="D73" i="7" s="1"/>
  <c r="D74" i="7" s="1"/>
  <c r="D75" i="7" s="1"/>
  <c r="D76" i="7" s="1"/>
  <c r="D77" i="7" s="1"/>
  <c r="D78" i="7" s="1"/>
  <c r="D79" i="7" s="1"/>
  <c r="D42" i="7"/>
  <c r="D43" i="7" s="1"/>
  <c r="D44" i="7" s="1"/>
  <c r="D45" i="7" s="1"/>
  <c r="D46" i="7" s="1"/>
  <c r="D47" i="7" s="1"/>
  <c r="D48" i="7" s="1"/>
  <c r="D49" i="7" s="1"/>
  <c r="D50" i="7" s="1"/>
  <c r="D51" i="7" s="1"/>
  <c r="F20" i="7"/>
  <c r="G20" i="7" s="1"/>
  <c r="J20" i="7" s="1"/>
  <c r="F32" i="7"/>
  <c r="G32" i="7" s="1"/>
  <c r="J32" i="7" s="1"/>
  <c r="J38" i="7" s="1"/>
  <c r="C4" i="7" s="1"/>
  <c r="D4" i="7" s="1"/>
  <c r="F91" i="8"/>
  <c r="G91" i="8" s="1"/>
  <c r="J91" i="8" s="1"/>
  <c r="F89" i="8"/>
  <c r="G89" i="8" s="1"/>
  <c r="J89" i="8" s="1"/>
  <c r="F87" i="8"/>
  <c r="G87" i="8" s="1"/>
  <c r="J87" i="8" s="1"/>
  <c r="F85" i="8"/>
  <c r="G85" i="8" s="1"/>
  <c r="J85" i="8" s="1"/>
  <c r="F83" i="8"/>
  <c r="G83" i="8" s="1"/>
  <c r="J83" i="8" s="1"/>
  <c r="F84" i="8"/>
  <c r="G84" i="8" s="1"/>
  <c r="J84" i="8" s="1"/>
  <c r="F90" i="8"/>
  <c r="G90" i="8" s="1"/>
  <c r="J90" i="8" s="1"/>
  <c r="F88" i="8"/>
  <c r="G88" i="8" s="1"/>
  <c r="J88" i="8" s="1"/>
  <c r="F86" i="8"/>
  <c r="G86" i="8" s="1"/>
  <c r="J86" i="8" s="1"/>
  <c r="J26" i="9"/>
  <c r="J36" i="9" s="1"/>
  <c r="C4" i="9" s="1"/>
  <c r="D4" i="9" s="1"/>
  <c r="G36" i="9"/>
  <c r="F59" i="9"/>
  <c r="G59" i="9" s="1"/>
  <c r="J59" i="9" s="1"/>
  <c r="D68" i="8"/>
  <c r="D69" i="8" s="1"/>
  <c r="D70" i="8" s="1"/>
  <c r="D71" i="8" s="1"/>
  <c r="D72" i="8" s="1"/>
  <c r="D73" i="8" s="1"/>
  <c r="D74" i="8" s="1"/>
  <c r="D75" i="8" s="1"/>
  <c r="D76" i="8" s="1"/>
  <c r="D77" i="8" s="1"/>
  <c r="F21" i="8"/>
  <c r="G21" i="8" s="1"/>
  <c r="J21" i="8" s="1"/>
  <c r="F19" i="8"/>
  <c r="G19" i="8" s="1"/>
  <c r="J19" i="8" s="1"/>
  <c r="F17" i="8"/>
  <c r="G17" i="8" s="1"/>
  <c r="J17" i="8" s="1"/>
  <c r="F15" i="8"/>
  <c r="G15" i="8" s="1"/>
  <c r="J15" i="8" s="1"/>
  <c r="F13" i="8"/>
  <c r="G13" i="8" s="1"/>
  <c r="J13" i="8" s="1"/>
  <c r="D82" i="8"/>
  <c r="D83" i="8" s="1"/>
  <c r="D84" i="8" s="1"/>
  <c r="D85" i="8" s="1"/>
  <c r="D86" i="8" s="1"/>
  <c r="D87" i="8" s="1"/>
  <c r="D88" i="8" s="1"/>
  <c r="D89" i="8" s="1"/>
  <c r="D90" i="8" s="1"/>
  <c r="D91" i="8" s="1"/>
  <c r="D40" i="8"/>
  <c r="D41" i="8" s="1"/>
  <c r="D42" i="8" s="1"/>
  <c r="D43" i="8" s="1"/>
  <c r="D44" i="8" s="1"/>
  <c r="D45" i="8" s="1"/>
  <c r="D46" i="8" s="1"/>
  <c r="D47" i="8" s="1"/>
  <c r="D48" i="8" s="1"/>
  <c r="D49" i="8" s="1"/>
  <c r="D12" i="8"/>
  <c r="D13" i="8" s="1"/>
  <c r="D14" i="8" s="1"/>
  <c r="D15" i="8" s="1"/>
  <c r="D16" i="8" s="1"/>
  <c r="D17" i="8" s="1"/>
  <c r="D18" i="8" s="1"/>
  <c r="D19" i="8" s="1"/>
  <c r="D20" i="8" s="1"/>
  <c r="D21" i="8" s="1"/>
  <c r="F18" i="8"/>
  <c r="G18" i="8" s="1"/>
  <c r="J18" i="8" s="1"/>
  <c r="F48" i="8"/>
  <c r="G48" i="8" s="1"/>
  <c r="J48" i="8" s="1"/>
  <c r="F46" i="8"/>
  <c r="G46" i="8" s="1"/>
  <c r="J46" i="8" s="1"/>
  <c r="F45" i="8"/>
  <c r="G45" i="8" s="1"/>
  <c r="J45" i="8" s="1"/>
  <c r="F43" i="8"/>
  <c r="G43" i="8" s="1"/>
  <c r="J43" i="8" s="1"/>
  <c r="F41" i="8"/>
  <c r="G41" i="8" s="1"/>
  <c r="J41" i="8" s="1"/>
  <c r="F54" i="8"/>
  <c r="G54" i="8" s="1"/>
  <c r="F60" i="8"/>
  <c r="G60" i="8" s="1"/>
  <c r="J60" i="8" s="1"/>
  <c r="F33" i="9"/>
  <c r="G33" i="9" s="1"/>
  <c r="J33" i="9" s="1"/>
  <c r="F85" i="9"/>
  <c r="G85" i="9" s="1"/>
  <c r="J85" i="9" s="1"/>
  <c r="F88" i="9"/>
  <c r="G88" i="9" s="1"/>
  <c r="J88" i="9" s="1"/>
  <c r="F21" i="10"/>
  <c r="G21" i="10" s="1"/>
  <c r="J21" i="10" s="1"/>
  <c r="F19" i="10"/>
  <c r="G19" i="10" s="1"/>
  <c r="J19" i="10" s="1"/>
  <c r="F17" i="10"/>
  <c r="G17" i="10" s="1"/>
  <c r="J17" i="10" s="1"/>
  <c r="F15" i="10"/>
  <c r="G15" i="10" s="1"/>
  <c r="J15" i="10" s="1"/>
  <c r="F13" i="10"/>
  <c r="G13" i="10" s="1"/>
  <c r="J13" i="10" s="1"/>
  <c r="D82" i="10"/>
  <c r="D83" i="10" s="1"/>
  <c r="D84" i="10" s="1"/>
  <c r="D85" i="10" s="1"/>
  <c r="D86" i="10" s="1"/>
  <c r="D87" i="10" s="1"/>
  <c r="D88" i="10" s="1"/>
  <c r="D89" i="10" s="1"/>
  <c r="D90" i="10" s="1"/>
  <c r="D91" i="10" s="1"/>
  <c r="D54" i="10"/>
  <c r="D55" i="10" s="1"/>
  <c r="D56" i="10" s="1"/>
  <c r="D57" i="10" s="1"/>
  <c r="D58" i="10" s="1"/>
  <c r="D59" i="10" s="1"/>
  <c r="D60" i="10" s="1"/>
  <c r="D61" i="10" s="1"/>
  <c r="D62" i="10" s="1"/>
  <c r="D63" i="10" s="1"/>
  <c r="D26" i="10"/>
  <c r="D27" i="10" s="1"/>
  <c r="D28" i="10" s="1"/>
  <c r="D29" i="10" s="1"/>
  <c r="D30" i="10" s="1"/>
  <c r="D31" i="10" s="1"/>
  <c r="D32" i="10" s="1"/>
  <c r="D33" i="10" s="1"/>
  <c r="D34" i="10" s="1"/>
  <c r="D35" i="10" s="1"/>
  <c r="F49" i="10"/>
  <c r="G49" i="10" s="1"/>
  <c r="J49" i="10" s="1"/>
  <c r="F47" i="10"/>
  <c r="G47" i="10" s="1"/>
  <c r="J47" i="10" s="1"/>
  <c r="F45" i="10"/>
  <c r="G45" i="10" s="1"/>
  <c r="J45" i="10" s="1"/>
  <c r="F43" i="10"/>
  <c r="G43" i="10" s="1"/>
  <c r="J43" i="10" s="1"/>
  <c r="F41" i="10"/>
  <c r="G41" i="10" s="1"/>
  <c r="J41" i="10" s="1"/>
  <c r="F77" i="10"/>
  <c r="G77" i="10" s="1"/>
  <c r="J77" i="10" s="1"/>
  <c r="F75" i="10"/>
  <c r="G75" i="10" s="1"/>
  <c r="J75" i="10" s="1"/>
  <c r="F73" i="10"/>
  <c r="G73" i="10" s="1"/>
  <c r="J73" i="10" s="1"/>
  <c r="F71" i="10"/>
  <c r="G71" i="10" s="1"/>
  <c r="J71" i="10" s="1"/>
  <c r="F69" i="10"/>
  <c r="G69" i="10" s="1"/>
  <c r="J69" i="10" s="1"/>
  <c r="F35" i="9"/>
  <c r="G35" i="9" s="1"/>
  <c r="J35" i="9" s="1"/>
  <c r="F87" i="9"/>
  <c r="G87" i="9" s="1"/>
  <c r="J87" i="9" s="1"/>
  <c r="F90" i="9"/>
  <c r="G90" i="9" s="1"/>
  <c r="J90" i="9" s="1"/>
  <c r="F34" i="10"/>
  <c r="G34" i="10" s="1"/>
  <c r="J34" i="10" s="1"/>
  <c r="F32" i="10"/>
  <c r="G32" i="10" s="1"/>
  <c r="J32" i="10" s="1"/>
  <c r="F30" i="10"/>
  <c r="G30" i="10" s="1"/>
  <c r="J30" i="10" s="1"/>
  <c r="F28" i="10"/>
  <c r="G28" i="10" s="1"/>
  <c r="J28" i="10" s="1"/>
  <c r="F26" i="10"/>
  <c r="G26" i="10" s="1"/>
  <c r="F35" i="10"/>
  <c r="G35" i="10" s="1"/>
  <c r="J35" i="10" s="1"/>
  <c r="F62" i="10"/>
  <c r="G62" i="10" s="1"/>
  <c r="J62" i="10" s="1"/>
  <c r="F60" i="10"/>
  <c r="G60" i="10" s="1"/>
  <c r="J60" i="10" s="1"/>
  <c r="F58" i="10"/>
  <c r="G58" i="10" s="1"/>
  <c r="J58" i="10" s="1"/>
  <c r="F56" i="10"/>
  <c r="G56" i="10" s="1"/>
  <c r="J56" i="10" s="1"/>
  <c r="F54" i="10"/>
  <c r="G54" i="10" s="1"/>
  <c r="F63" i="10"/>
  <c r="G63" i="10" s="1"/>
  <c r="J63" i="10" s="1"/>
  <c r="F90" i="10"/>
  <c r="G90" i="10" s="1"/>
  <c r="J90" i="10" s="1"/>
  <c r="F88" i="10"/>
  <c r="G88" i="10" s="1"/>
  <c r="J88" i="10" s="1"/>
  <c r="F86" i="10"/>
  <c r="G86" i="10" s="1"/>
  <c r="J86" i="10" s="1"/>
  <c r="F84" i="10"/>
  <c r="G84" i="10" s="1"/>
  <c r="J84" i="10" s="1"/>
  <c r="F82" i="10"/>
  <c r="G82" i="10" s="1"/>
  <c r="F91" i="10"/>
  <c r="G91" i="10" s="1"/>
  <c r="J91" i="10" s="1"/>
  <c r="F63" i="8"/>
  <c r="G63" i="8" s="1"/>
  <c r="J63" i="8" s="1"/>
  <c r="F61" i="8"/>
  <c r="G61" i="8" s="1"/>
  <c r="J61" i="8" s="1"/>
  <c r="F59" i="8"/>
  <c r="G59" i="8" s="1"/>
  <c r="J59" i="8" s="1"/>
  <c r="F57" i="8"/>
  <c r="G57" i="8" s="1"/>
  <c r="J57" i="8" s="1"/>
  <c r="F55" i="8"/>
  <c r="G55" i="8" s="1"/>
  <c r="J55" i="8" s="1"/>
  <c r="F56" i="8"/>
  <c r="G56" i="8" s="1"/>
  <c r="J56" i="8" s="1"/>
  <c r="F29" i="9"/>
  <c r="G29" i="9" s="1"/>
  <c r="J29" i="9" s="1"/>
  <c r="F20" i="10"/>
  <c r="G20" i="10" s="1"/>
  <c r="J20" i="10" s="1"/>
  <c r="F29" i="10"/>
  <c r="G29" i="10" s="1"/>
  <c r="J29" i="10" s="1"/>
  <c r="F48" i="10"/>
  <c r="G48" i="10" s="1"/>
  <c r="J48" i="10" s="1"/>
  <c r="F57" i="10"/>
  <c r="G57" i="10" s="1"/>
  <c r="J57" i="10" s="1"/>
  <c r="F76" i="10"/>
  <c r="G76" i="10" s="1"/>
  <c r="J76" i="10" s="1"/>
  <c r="F85" i="10"/>
  <c r="G85" i="10" s="1"/>
  <c r="J85" i="10" s="1"/>
  <c r="D26" i="9"/>
  <c r="D27" i="9" s="1"/>
  <c r="D28" i="9" s="1"/>
  <c r="D29" i="9" s="1"/>
  <c r="D30" i="9" s="1"/>
  <c r="D31" i="9" s="1"/>
  <c r="D32" i="9" s="1"/>
  <c r="D33" i="9" s="1"/>
  <c r="D34" i="9" s="1"/>
  <c r="D35" i="9" s="1"/>
  <c r="D54" i="9"/>
  <c r="D55" i="9" s="1"/>
  <c r="D56" i="9" s="1"/>
  <c r="D57" i="9" s="1"/>
  <c r="D58" i="9" s="1"/>
  <c r="D59" i="9" s="1"/>
  <c r="D60" i="9" s="1"/>
  <c r="D61" i="9" s="1"/>
  <c r="D62" i="9" s="1"/>
  <c r="D63" i="9" s="1"/>
  <c r="J32" i="3" l="1"/>
  <c r="G46" i="3"/>
  <c r="J59" i="1"/>
  <c r="J68" i="1" s="1"/>
  <c r="C6" i="1" s="1"/>
  <c r="D6" i="1" s="1"/>
  <c r="G68" i="1"/>
  <c r="J27" i="3"/>
  <c r="C3" i="3" s="1"/>
  <c r="D3" i="3" s="1"/>
  <c r="J14" i="4"/>
  <c r="G23" i="4"/>
  <c r="J13" i="2"/>
  <c r="J27" i="2" s="1"/>
  <c r="C3" i="2" s="1"/>
  <c r="D3" i="2" s="1"/>
  <c r="G27" i="2"/>
  <c r="J86" i="1"/>
  <c r="J96" i="1" s="1"/>
  <c r="C8" i="1" s="1"/>
  <c r="D8" i="1" s="1"/>
  <c r="G96" i="1"/>
  <c r="J54" i="9"/>
  <c r="J64" i="9" s="1"/>
  <c r="C6" i="9" s="1"/>
  <c r="D6" i="9" s="1"/>
  <c r="G64" i="9"/>
  <c r="G50" i="6"/>
  <c r="J40" i="6"/>
  <c r="J50" i="6" s="1"/>
  <c r="C5" i="6" s="1"/>
  <c r="D5" i="6" s="1"/>
  <c r="G53" i="1"/>
  <c r="J42" i="1"/>
  <c r="J53" i="1" s="1"/>
  <c r="C5" i="1" s="1"/>
  <c r="D5" i="1" s="1"/>
  <c r="G88" i="3"/>
  <c r="J78" i="3"/>
  <c r="J88" i="3" s="1"/>
  <c r="C7" i="3" s="1"/>
  <c r="D7" i="3" s="1"/>
  <c r="J64" i="2"/>
  <c r="J74" i="2" s="1"/>
  <c r="C6" i="2" s="1"/>
  <c r="D6" i="2" s="1"/>
  <c r="G74" i="2"/>
  <c r="G64" i="8"/>
  <c r="J54" i="8"/>
  <c r="J64" i="8" s="1"/>
  <c r="C6" i="8" s="1"/>
  <c r="D6" i="8" s="1"/>
  <c r="G78" i="8"/>
  <c r="J68" i="8"/>
  <c r="J78" i="8" s="1"/>
  <c r="C7" i="8" s="1"/>
  <c r="D7" i="8" s="1"/>
  <c r="J64" i="3"/>
  <c r="J74" i="3" s="1"/>
  <c r="C6" i="3" s="1"/>
  <c r="D6" i="3" s="1"/>
  <c r="G74" i="3"/>
  <c r="J84" i="7"/>
  <c r="J94" i="7" s="1"/>
  <c r="C8" i="7" s="1"/>
  <c r="D8" i="7" s="1"/>
  <c r="G94" i="7"/>
  <c r="J83" i="4"/>
  <c r="J93" i="4" s="1"/>
  <c r="C8" i="4" s="1"/>
  <c r="D8" i="4" s="1"/>
  <c r="G93" i="4"/>
  <c r="J92" i="2"/>
  <c r="J102" i="2" s="1"/>
  <c r="C8" i="2" s="1"/>
  <c r="D8" i="2" s="1"/>
  <c r="G102" i="2"/>
  <c r="G78" i="6"/>
  <c r="J68" i="6"/>
  <c r="J78" i="6" s="1"/>
  <c r="C7" i="6" s="1"/>
  <c r="D7" i="6" s="1"/>
  <c r="G36" i="8"/>
  <c r="J26" i="8"/>
  <c r="J36" i="8" s="1"/>
  <c r="C4" i="8" s="1"/>
  <c r="D4" i="8" s="1"/>
  <c r="J27" i="1"/>
  <c r="J38" i="1" s="1"/>
  <c r="C4" i="1" s="1"/>
  <c r="D4" i="1" s="1"/>
  <c r="G38" i="1"/>
  <c r="G51" i="4"/>
  <c r="G60" i="3"/>
  <c r="J50" i="3"/>
  <c r="J60" i="3" s="1"/>
  <c r="C5" i="3" s="1"/>
  <c r="D5" i="3" s="1"/>
  <c r="G92" i="6"/>
  <c r="J82" i="6"/>
  <c r="J92" i="6" s="1"/>
  <c r="C8" i="6" s="1"/>
  <c r="D8" i="6" s="1"/>
  <c r="G22" i="6"/>
  <c r="J51" i="4"/>
  <c r="C5" i="4" s="1"/>
  <c r="D5" i="4" s="1"/>
  <c r="G27" i="3"/>
  <c r="G82" i="1"/>
  <c r="J72" i="1"/>
  <c r="J82" i="1" s="1"/>
  <c r="C7" i="1" s="1"/>
  <c r="D7" i="1" s="1"/>
  <c r="J27" i="5"/>
  <c r="J37" i="5" s="1"/>
  <c r="C4" i="5" s="1"/>
  <c r="D4" i="5" s="1"/>
  <c r="G37" i="5"/>
  <c r="G36" i="6"/>
  <c r="G36" i="10"/>
  <c r="J26" i="10"/>
  <c r="J36" i="10" s="1"/>
  <c r="C4" i="10" s="1"/>
  <c r="D4" i="10" s="1"/>
  <c r="J92" i="3"/>
  <c r="J102" i="3" s="1"/>
  <c r="C8" i="3" s="1"/>
  <c r="D8" i="3" s="1"/>
  <c r="G102" i="3"/>
  <c r="G60" i="2"/>
  <c r="J50" i="2"/>
  <c r="J60" i="2" s="1"/>
  <c r="C5" i="2" s="1"/>
  <c r="D5" i="2" s="1"/>
  <c r="G37" i="4"/>
  <c r="J55" i="4"/>
  <c r="J65" i="4" s="1"/>
  <c r="C6" i="4" s="1"/>
  <c r="D6" i="4" s="1"/>
  <c r="G65" i="4"/>
  <c r="G23" i="1"/>
  <c r="J12" i="1"/>
  <c r="J23" i="1" s="1"/>
  <c r="C3" i="1" s="1"/>
  <c r="D3" i="1" s="1"/>
  <c r="G46" i="2"/>
  <c r="J31" i="2"/>
  <c r="J46" i="2" s="1"/>
  <c r="C4" i="2" s="1"/>
  <c r="D4" i="2" s="1"/>
  <c r="J36" i="6"/>
  <c r="C4" i="6" s="1"/>
  <c r="D4" i="6" s="1"/>
  <c r="J56" i="7"/>
  <c r="J66" i="7" s="1"/>
  <c r="C6" i="7" s="1"/>
  <c r="D6" i="7" s="1"/>
  <c r="G66" i="7"/>
  <c r="J23" i="4"/>
  <c r="C3" i="4" s="1"/>
  <c r="D3" i="4" s="1"/>
  <c r="G64" i="10"/>
  <c r="J54" i="10"/>
  <c r="J64" i="10" s="1"/>
  <c r="C6" i="10" s="1"/>
  <c r="D6" i="10" s="1"/>
  <c r="G23" i="5"/>
  <c r="J12" i="5"/>
  <c r="J23" i="5" s="1"/>
  <c r="C3" i="5" s="1"/>
  <c r="D3" i="5" s="1"/>
  <c r="G92" i="10"/>
  <c r="J82" i="10"/>
  <c r="J92" i="10" s="1"/>
  <c r="C8" i="10" s="1"/>
  <c r="D8" i="10" s="1"/>
  <c r="G88" i="2"/>
  <c r="J78" i="2"/>
  <c r="J88" i="2" s="1"/>
  <c r="C7" i="2" s="1"/>
  <c r="D7" i="2" s="1"/>
  <c r="G38" i="7"/>
  <c r="J46" i="3"/>
  <c r="C4" i="3" s="1"/>
  <c r="D4" i="3" s="1"/>
</calcChain>
</file>

<file path=xl/sharedStrings.xml><?xml version="1.0" encoding="utf-8"?>
<sst xmlns="http://schemas.openxmlformats.org/spreadsheetml/2006/main" count="1684" uniqueCount="227">
  <si>
    <t>MOONSONG</t>
  </si>
  <si>
    <t>FLOW DATA - SUMMARY</t>
  </si>
  <si>
    <t>KIT CARSON</t>
  </si>
  <si>
    <t>FELICITA</t>
  </si>
  <si>
    <t>Color Codes</t>
  </si>
  <si>
    <t>EVENT #</t>
  </si>
  <si>
    <t>EVENT DATE</t>
  </si>
  <si>
    <t>FLOW (CFS)</t>
  </si>
  <si>
    <t>FLOW (GPM)</t>
  </si>
  <si>
    <t>STAFF GAGE (in)</t>
  </si>
  <si>
    <t>FLOW METER LEVEL (in)</t>
  </si>
  <si>
    <t>GAGE EVENT QUALIFIER</t>
  </si>
  <si>
    <t xml:space="preserve">Formula - Do NOT Input </t>
  </si>
  <si>
    <t>INPUT Field Data</t>
  </si>
  <si>
    <t>Event Qualifiers</t>
  </si>
  <si>
    <t>E</t>
  </si>
  <si>
    <t xml:space="preserve">Excellent - Channel is uniform; no obstructions </t>
  </si>
  <si>
    <t>G</t>
  </si>
  <si>
    <t>Good - relatively uniform channel; few obstructions in flow path</t>
  </si>
  <si>
    <t>F</t>
  </si>
  <si>
    <t>Fair - Irregular channel; multiple obstructions in flow path; non-laminar flow</t>
  </si>
  <si>
    <t>P</t>
  </si>
  <si>
    <t>Poor - Highly irregular channel; multiple obstructions limit ability to make required measurements</t>
  </si>
  <si>
    <t>Water Line Start (in) =</t>
  </si>
  <si>
    <t>Section width=</t>
  </si>
  <si>
    <t>inches</t>
  </si>
  <si>
    <t>Stream Width (in)=</t>
  </si>
  <si>
    <t># of measurements</t>
  </si>
  <si>
    <t>EVENT NUMBER</t>
  </si>
  <si>
    <t>Section No.</t>
  </si>
  <si>
    <t>Section Midpoint (in)</t>
  </si>
  <si>
    <t>Depth (in)</t>
  </si>
  <si>
    <t>Section Unit (in)</t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</si>
  <si>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</si>
  <si>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t xml:space="preserve">Conversion </t>
  </si>
  <si>
    <t>Velocity (fps)</t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</si>
  <si>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</si>
  <si>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t>Flow (cfs)</t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</si>
  <si>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</si>
  <si>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t>DATE</t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</si>
  <si>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</si>
  <si>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</si>
  <si>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</si>
  <si>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t>TIME</t>
  </si>
  <si>
    <t>FIELD TEAM</t>
  </si>
  <si>
    <t>JE JN</t>
  </si>
  <si>
    <t>EVENT QUALIFIER</t>
  </si>
  <si>
    <t>FIELD NOTES</t>
  </si>
  <si>
    <t xml:space="preserve">Large boulders obstructing free flow and causing eddies. </t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</si>
  <si>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</si>
  <si>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</si>
  <si>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t>Total Flow (CFS)</t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</si>
  <si>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</si>
  <si>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</si>
  <si>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</si>
  <si>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</si>
  <si>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</si>
  <si>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</si>
  <si>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</si>
  <si>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</si>
  <si>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</si>
  <si>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</si>
  <si>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</si>
  <si>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</si>
  <si>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</si>
  <si>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t>AM JE</t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</si>
  <si>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</si>
  <si>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</si>
  <si>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</si>
  <si>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</si>
  <si>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</si>
  <si>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</si>
  <si>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</si>
  <si>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</si>
  <si>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</si>
  <si>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</si>
  <si>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</si>
  <si>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</si>
  <si>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</si>
  <si>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</si>
  <si>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</si>
  <si>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</si>
  <si>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</si>
  <si>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</si>
  <si>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</si>
  <si>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</si>
  <si>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</si>
  <si>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</si>
  <si>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</si>
  <si>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</si>
  <si>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</si>
  <si>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</si>
  <si>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</si>
  <si>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t>GREEN VALLEY</t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</si>
  <si>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</si>
  <si>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</si>
  <si>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</si>
  <si>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</si>
  <si>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</si>
  <si>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</si>
  <si>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</si>
  <si>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</si>
  <si>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</si>
  <si>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</si>
  <si>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</si>
  <si>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</si>
  <si>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</si>
  <si>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</si>
  <si>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</si>
  <si>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</si>
  <si>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t>DEL DIOS</t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</si>
  <si>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</si>
  <si>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</si>
  <si>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</si>
  <si>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</si>
  <si>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</si>
  <si>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</si>
  <si>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</si>
  <si>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</si>
  <si>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</si>
  <si>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</si>
  <si>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</si>
  <si>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</si>
  <si>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</si>
  <si>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</si>
  <si>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</si>
  <si>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</si>
  <si>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</si>
  <si>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</si>
  <si>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</si>
  <si>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</si>
  <si>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</si>
  <si>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</si>
  <si>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</si>
  <si>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</si>
  <si>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</si>
  <si>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</si>
  <si>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</si>
  <si>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</si>
  <si>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</si>
  <si>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</si>
  <si>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</si>
  <si>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</si>
  <si>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</si>
  <si>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</si>
  <si>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</si>
  <si>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</si>
  <si>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</si>
  <si>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</si>
  <si>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</si>
  <si>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</si>
  <si>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</si>
  <si>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</si>
  <si>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</si>
  <si>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</si>
  <si>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</si>
  <si>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</si>
  <si>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</si>
  <si>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</si>
  <si>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</si>
  <si>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</si>
  <si>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</si>
  <si>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</si>
  <si>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</si>
  <si>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</si>
  <si>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</si>
  <si>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</si>
  <si>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</si>
  <si>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</si>
  <si>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</si>
  <si>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</si>
  <si>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</si>
  <si>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</si>
  <si>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</si>
  <si>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</si>
  <si>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</si>
  <si>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</si>
  <si>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</si>
  <si>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</si>
  <si>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</si>
  <si>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</si>
  <si>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</si>
  <si>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</si>
  <si>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</si>
  <si>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</si>
  <si>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</si>
  <si>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</si>
  <si>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</si>
  <si>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</si>
  <si>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</si>
  <si>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</si>
  <si>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</si>
  <si>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</si>
  <si>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</si>
  <si>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</si>
  <si>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</si>
  <si>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</si>
  <si>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</si>
  <si>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</si>
  <si>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</si>
  <si>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</si>
  <si>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</si>
  <si>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</si>
  <si>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</si>
  <si>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</si>
  <si>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</si>
  <si>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</si>
  <si>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</si>
  <si>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</si>
  <si>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</si>
  <si>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</si>
  <si>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</si>
  <si>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</si>
  <si>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</si>
  <si>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</si>
  <si>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</si>
  <si>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</si>
  <si>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</si>
  <si>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</si>
  <si>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</si>
  <si>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</si>
  <si>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</si>
  <si>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</si>
  <si>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</si>
  <si>
    <r>
      <t>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)*</t>
    </r>
  </si>
  <si>
    <r>
      <t>in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to ft</t>
    </r>
    <r>
      <rPr>
        <vertAlign val="superscript"/>
        <sz val="11"/>
        <color theme="1"/>
        <rFont val="Calibri"/>
      </rPr>
      <t>2</t>
    </r>
  </si>
  <si>
    <r>
      <t>Total Area (ft</t>
    </r>
    <r>
      <rPr>
        <vertAlign val="superscript"/>
        <sz val="7"/>
        <color rgb="FF000000"/>
        <rFont val="Arial"/>
      </rPr>
      <t>2</t>
    </r>
    <r>
      <rPr>
        <sz val="11"/>
        <color theme="1"/>
        <rFont val="Calibri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</si>
</sst>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\ h:mm:ss"/>
    <numFmt numFmtId="165" formatCode="0.000"/>
  </numFmts>
  <fonts count="14" x14ac:knownFonts="1">
    <font>
      <sz val="11"/>
      <color theme="1"/>
      <name val="Arial"/>
    </font>
    <font>
      <b/>
      <sz val="18"/>
      <color rgb="FF000000"/>
      <name val="Arial"/>
    </font>
    <font>
      <b/>
      <sz val="10"/>
      <color theme="1"/>
      <name val="Arial"/>
    </font>
    <font>
      <sz val="11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8"/>
      <color theme="1"/>
      <name val="Arial"/>
    </font>
    <font>
      <sz val="8"/>
      <color rgb="FF000000"/>
      <name val="Arial"/>
    </font>
    <font>
      <sz val="11"/>
      <color theme="1"/>
      <name val="Arial"/>
    </font>
    <font>
      <sz val="11"/>
      <color rgb="FF000000"/>
      <name val="Arial"/>
    </font>
    <font>
      <b/>
      <sz val="18"/>
      <color theme="1"/>
      <name val="Arial"/>
    </font>
    <font>
      <vertAlign val="superscript"/>
      <sz val="7"/>
      <color rgb="FF000000"/>
      <name val="Arial"/>
    </font>
    <font>
      <vertAlign val="superscript"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9E1F2"/>
        <bgColor rgb="FFD9E1F2"/>
      </patternFill>
    </fill>
    <fill>
      <patternFill patternType="solid">
        <fgColor rgb="FF92D050"/>
        <bgColor rgb="FF92D050"/>
      </patternFill>
    </fill>
  </fills>
  <borders count="4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1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4" fillId="2" borderId="8" xfId="0" applyFont="1" applyFill="1" applyBorder="1"/>
    <xf numFmtId="0" fontId="4" fillId="2" borderId="1" xfId="0" applyFont="1" applyFill="1" applyBorder="1"/>
    <xf numFmtId="164" fontId="4" fillId="2" borderId="9" xfId="0" applyNumberFormat="1" applyFont="1" applyFill="1" applyBorder="1" applyAlignment="1">
      <alignment horizontal="center" vertical="center"/>
    </xf>
    <xf numFmtId="165" fontId="4" fillId="2" borderId="9" xfId="0" applyNumberFormat="1" applyFont="1" applyFill="1" applyBorder="1" applyAlignment="1">
      <alignment horizontal="center" vertical="center"/>
    </xf>
    <xf numFmtId="0" fontId="4" fillId="3" borderId="9" xfId="0" applyFont="1" applyFill="1" applyBorder="1"/>
    <xf numFmtId="0" fontId="4" fillId="4" borderId="9" xfId="0" applyFont="1" applyFill="1" applyBorder="1"/>
    <xf numFmtId="0" fontId="4" fillId="3" borderId="10" xfId="0" applyFont="1" applyFill="1" applyBorder="1"/>
    <xf numFmtId="0" fontId="4" fillId="4" borderId="8" xfId="0" applyFont="1" applyFill="1" applyBorder="1"/>
    <xf numFmtId="0" fontId="4" fillId="2" borderId="11" xfId="0" applyFont="1" applyFill="1" applyBorder="1"/>
    <xf numFmtId="164" fontId="4" fillId="2" borderId="12" xfId="0" applyNumberFormat="1" applyFont="1" applyFill="1" applyBorder="1" applyAlignment="1">
      <alignment horizontal="center" vertical="center"/>
    </xf>
    <xf numFmtId="165" fontId="4" fillId="2" borderId="12" xfId="0" applyNumberFormat="1" applyFont="1" applyFill="1" applyBorder="1" applyAlignment="1">
      <alignment horizontal="center" vertical="center"/>
    </xf>
    <xf numFmtId="0" fontId="4" fillId="3" borderId="12" xfId="0" applyFont="1" applyFill="1" applyBorder="1"/>
    <xf numFmtId="0" fontId="4" fillId="4" borderId="12" xfId="0" applyFont="1" applyFill="1" applyBorder="1"/>
    <xf numFmtId="0" fontId="4" fillId="3" borderId="13" xfId="0" applyFont="1" applyFill="1" applyBorder="1"/>
    <xf numFmtId="0" fontId="5" fillId="0" borderId="0" xfId="0" applyFont="1"/>
    <xf numFmtId="0" fontId="4" fillId="0" borderId="0" xfId="0" applyFont="1" applyAlignment="1">
      <alignment horizontal="right"/>
    </xf>
    <xf numFmtId="0" fontId="4" fillId="2" borderId="5" xfId="0" applyFont="1" applyFill="1" applyBorder="1"/>
    <xf numFmtId="164" fontId="4" fillId="2" borderId="6" xfId="0" applyNumberFormat="1" applyFont="1" applyFill="1" applyBorder="1" applyAlignment="1">
      <alignment horizontal="center" vertical="center"/>
    </xf>
    <xf numFmtId="165" fontId="4" fillId="2" borderId="6" xfId="0" applyNumberFormat="1" applyFont="1" applyFill="1" applyBorder="1" applyAlignment="1">
      <alignment horizontal="center" vertical="center"/>
    </xf>
    <xf numFmtId="0" fontId="4" fillId="4" borderId="6" xfId="0" applyFont="1" applyFill="1" applyBorder="1"/>
    <xf numFmtId="0" fontId="4" fillId="3" borderId="7" xfId="0" applyFont="1" applyFill="1" applyBorder="1"/>
    <xf numFmtId="0" fontId="4" fillId="3" borderId="6" xfId="0" applyFont="1" applyFill="1" applyBorder="1"/>
    <xf numFmtId="0" fontId="4" fillId="2" borderId="14" xfId="0" applyFont="1" applyFill="1" applyBorder="1"/>
    <xf numFmtId="0" fontId="4" fillId="2" borderId="15" xfId="0" applyFont="1" applyFill="1" applyBorder="1" applyAlignment="1">
      <alignment horizontal="right"/>
    </xf>
    <xf numFmtId="0" fontId="6" fillId="4" borderId="16" xfId="0" applyFont="1" applyFill="1" applyBorder="1" applyAlignment="1">
      <alignment horizontal="left"/>
    </xf>
    <xf numFmtId="0" fontId="4" fillId="2" borderId="16" xfId="0" applyFont="1" applyFill="1" applyBorder="1" applyAlignment="1">
      <alignment horizontal="right"/>
    </xf>
    <xf numFmtId="1" fontId="4" fillId="2" borderId="17" xfId="0" applyNumberFormat="1" applyFont="1" applyFill="1" applyBorder="1"/>
    <xf numFmtId="0" fontId="4" fillId="2" borderId="18" xfId="0" applyFont="1" applyFill="1" applyBorder="1"/>
    <xf numFmtId="0" fontId="4" fillId="2" borderId="17" xfId="0" applyFont="1" applyFill="1" applyBorder="1"/>
    <xf numFmtId="0" fontId="6" fillId="4" borderId="18" xfId="0" applyFont="1" applyFill="1" applyBorder="1" applyAlignment="1"/>
    <xf numFmtId="0" fontId="4" fillId="2" borderId="18" xfId="0" applyFont="1" applyFill="1" applyBorder="1" applyAlignment="1">
      <alignment horizontal="right"/>
    </xf>
    <xf numFmtId="0" fontId="6" fillId="4" borderId="19" xfId="0" applyFont="1" applyFill="1" applyBorder="1" applyAlignment="1"/>
    <xf numFmtId="0" fontId="4" fillId="2" borderId="1" xfId="0" applyFont="1" applyFill="1" applyBorder="1" applyAlignment="1">
      <alignment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14" fontId="6" fillId="4" borderId="22" xfId="0" applyNumberFormat="1" applyFont="1" applyFill="1" applyBorder="1" applyAlignment="1"/>
    <xf numFmtId="0" fontId="4" fillId="2" borderId="23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1" fontId="4" fillId="2" borderId="12" xfId="0" applyNumberFormat="1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14" fontId="4" fillId="2" borderId="26" xfId="0" applyNumberFormat="1" applyFont="1" applyFill="1" applyBorder="1"/>
    <xf numFmtId="20" fontId="6" fillId="4" borderId="13" xfId="0" applyNumberFormat="1" applyFont="1" applyFill="1" applyBorder="1" applyAlignment="1"/>
    <xf numFmtId="1" fontId="4" fillId="2" borderId="23" xfId="0" applyNumberFormat="1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28" xfId="0" applyFont="1" applyFill="1" applyBorder="1"/>
    <xf numFmtId="0" fontId="6" fillId="4" borderId="13" xfId="0" applyFont="1" applyFill="1" applyBorder="1" applyAlignment="1"/>
    <xf numFmtId="0" fontId="4" fillId="2" borderId="30" xfId="0" applyFont="1" applyFill="1" applyBorder="1" applyAlignment="1">
      <alignment vertical="center"/>
    </xf>
    <xf numFmtId="0" fontId="4" fillId="4" borderId="13" xfId="0" applyFont="1" applyFill="1" applyBorder="1"/>
    <xf numFmtId="0" fontId="7" fillId="4" borderId="13" xfId="0" applyFont="1" applyFill="1" applyBorder="1" applyAlignment="1">
      <alignment vertical="center" wrapText="1"/>
    </xf>
    <xf numFmtId="0" fontId="4" fillId="0" borderId="0" xfId="0" applyFont="1"/>
    <xf numFmtId="0" fontId="4" fillId="2" borderId="12" xfId="0" applyFont="1" applyFill="1" applyBorder="1" applyAlignment="1">
      <alignment vertical="center"/>
    </xf>
    <xf numFmtId="0" fontId="8" fillId="4" borderId="13" xfId="0" applyFont="1" applyFill="1" applyBorder="1" applyAlignment="1">
      <alignment horizontal="center" vertical="center" wrapText="1"/>
    </xf>
    <xf numFmtId="0" fontId="6" fillId="2" borderId="36" xfId="0" applyFont="1" applyFill="1" applyBorder="1" applyAlignment="1">
      <alignment horizontal="center"/>
    </xf>
    <xf numFmtId="0" fontId="6" fillId="4" borderId="37" xfId="0" applyFont="1" applyFill="1" applyBorder="1" applyAlignment="1">
      <alignment horizontal="center"/>
    </xf>
    <xf numFmtId="1" fontId="4" fillId="2" borderId="37" xfId="0" applyNumberFormat="1" applyFont="1" applyFill="1" applyBorder="1" applyAlignment="1">
      <alignment horizontal="center"/>
    </xf>
    <xf numFmtId="0" fontId="4" fillId="2" borderId="40" xfId="0" applyFont="1" applyFill="1" applyBorder="1"/>
    <xf numFmtId="0" fontId="4" fillId="2" borderId="6" xfId="0" applyFont="1" applyFill="1" applyBorder="1"/>
    <xf numFmtId="0" fontId="4" fillId="2" borderId="6" xfId="0" applyFont="1" applyFill="1" applyBorder="1" applyAlignment="1">
      <alignment horizontal="right"/>
    </xf>
    <xf numFmtId="0" fontId="4" fillId="2" borderId="41" xfId="0" applyFont="1" applyFill="1" applyBorder="1"/>
    <xf numFmtId="0" fontId="4" fillId="4" borderId="37" xfId="0" applyFont="1" applyFill="1" applyBorder="1" applyAlignment="1">
      <alignment horizontal="center"/>
    </xf>
    <xf numFmtId="0" fontId="4" fillId="2" borderId="42" xfId="0" applyFont="1" applyFill="1" applyBorder="1" applyAlignment="1">
      <alignment vertical="center"/>
    </xf>
    <xf numFmtId="0" fontId="2" fillId="2" borderId="6" xfId="0" applyFont="1" applyFill="1" applyBorder="1"/>
    <xf numFmtId="0" fontId="2" fillId="2" borderId="7" xfId="0" applyFont="1" applyFill="1" applyBorder="1"/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2" fillId="0" borderId="0" xfId="0" applyFont="1"/>
    <xf numFmtId="0" fontId="4" fillId="4" borderId="16" xfId="0" applyFont="1" applyFill="1" applyBorder="1" applyAlignment="1">
      <alignment horizontal="left"/>
    </xf>
    <xf numFmtId="0" fontId="4" fillId="4" borderId="18" xfId="0" applyFont="1" applyFill="1" applyBorder="1"/>
    <xf numFmtId="0" fontId="4" fillId="4" borderId="19" xfId="0" applyFont="1" applyFill="1" applyBorder="1"/>
    <xf numFmtId="20" fontId="4" fillId="4" borderId="22" xfId="0" applyNumberFormat="1" applyFont="1" applyFill="1" applyBorder="1"/>
    <xf numFmtId="0" fontId="4" fillId="4" borderId="23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vertical="center" wrapText="1"/>
    </xf>
    <xf numFmtId="0" fontId="3" fillId="4" borderId="0" xfId="0" applyFont="1" applyFill="1" applyAlignment="1"/>
    <xf numFmtId="0" fontId="9" fillId="4" borderId="16" xfId="0" applyFont="1" applyFill="1" applyBorder="1" applyAlignment="1">
      <alignment horizontal="left"/>
    </xf>
    <xf numFmtId="0" fontId="9" fillId="4" borderId="18" xfId="0" applyFont="1" applyFill="1" applyBorder="1"/>
    <xf numFmtId="0" fontId="5" fillId="4" borderId="0" xfId="0" applyFont="1" applyFill="1"/>
    <xf numFmtId="14" fontId="10" fillId="4" borderId="22" xfId="0" applyNumberFormat="1" applyFont="1" applyFill="1" applyBorder="1" applyAlignment="1"/>
    <xf numFmtId="0" fontId="10" fillId="4" borderId="1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20" fontId="10" fillId="4" borderId="13" xfId="0" applyNumberFormat="1" applyFont="1" applyFill="1" applyBorder="1" applyAlignment="1"/>
    <xf numFmtId="0" fontId="9" fillId="4" borderId="12" xfId="0" applyFont="1" applyFill="1" applyBorder="1" applyAlignment="1">
      <alignment horizontal="center"/>
    </xf>
    <xf numFmtId="0" fontId="10" fillId="4" borderId="13" xfId="0" applyFont="1" applyFill="1" applyBorder="1" applyAlignment="1"/>
    <xf numFmtId="0" fontId="10" fillId="4" borderId="37" xfId="0" applyFont="1" applyFill="1" applyBorder="1" applyAlignment="1">
      <alignment horizontal="center"/>
    </xf>
    <xf numFmtId="0" fontId="10" fillId="4" borderId="16" xfId="0" applyFont="1" applyFill="1" applyBorder="1" applyAlignment="1">
      <alignment horizontal="left"/>
    </xf>
    <xf numFmtId="0" fontId="10" fillId="4" borderId="18" xfId="0" applyFont="1" applyFill="1" applyBorder="1" applyAlignment="1"/>
    <xf numFmtId="0" fontId="10" fillId="4" borderId="19" xfId="0" applyFont="1" applyFill="1" applyBorder="1" applyAlignment="1"/>
    <xf numFmtId="0" fontId="11" fillId="2" borderId="1" xfId="0" applyFont="1" applyFill="1" applyBorder="1" applyAlignment="1">
      <alignment horizontal="center"/>
    </xf>
    <xf numFmtId="20" fontId="4" fillId="2" borderId="9" xfId="0" applyNumberFormat="1" applyFont="1" applyFill="1" applyBorder="1" applyAlignment="1">
      <alignment horizontal="center" vertical="center"/>
    </xf>
    <xf numFmtId="20" fontId="4" fillId="2" borderId="12" xfId="0" applyNumberFormat="1" applyFont="1" applyFill="1" applyBorder="1" applyAlignment="1">
      <alignment horizontal="center" vertical="center"/>
    </xf>
    <xf numFmtId="20" fontId="4" fillId="2" borderId="6" xfId="0" applyNumberFormat="1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3" fillId="0" borderId="33" xfId="0" applyFont="1" applyBorder="1"/>
    <xf numFmtId="0" fontId="3" fillId="0" borderId="38" xfId="0" applyFont="1" applyBorder="1"/>
    <xf numFmtId="0" fontId="7" fillId="4" borderId="32" xfId="0" applyFont="1" applyFill="1" applyBorder="1" applyAlignment="1">
      <alignment horizontal="center" vertical="center" wrapText="1"/>
    </xf>
    <xf numFmtId="0" fontId="3" fillId="0" borderId="34" xfId="0" applyFont="1" applyBorder="1"/>
    <xf numFmtId="0" fontId="3" fillId="0" borderId="39" xfId="0" applyFont="1" applyBorder="1"/>
    <xf numFmtId="0" fontId="4" fillId="2" borderId="27" xfId="0" applyFont="1" applyFill="1" applyBorder="1" applyAlignment="1">
      <alignment horizontal="center" vertical="center"/>
    </xf>
    <xf numFmtId="0" fontId="3" fillId="0" borderId="29" xfId="0" applyFont="1" applyBorder="1"/>
    <xf numFmtId="0" fontId="3" fillId="0" borderId="35" xfId="0" applyFont="1" applyBorder="1"/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8" fillId="4" borderId="3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9</xdr:col>
      <xdr:colOff>355107</xdr:colOff>
      <xdr:row>9</xdr:row>
      <xdr:rowOff>73625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4"/>
  <sheetViews>
    <sheetView workbookViewId="0"/>
  </sheetViews>
  <sheetFormatPr defaultColWidth="12.59765625" defaultRowHeight="15" customHeight="1" x14ac:dyDescent="0.25"/>
  <cols>
    <col min="1" max="1" width="18.69921875" customWidth="1"/>
    <col min="2" max="2" width="20.69921875" customWidth="1"/>
    <col min="3" max="3" width="11.69921875" customWidth="1"/>
    <col min="4" max="4" width="18.19921875" customWidth="1"/>
    <col min="5" max="5" width="14.3984375" customWidth="1"/>
    <col min="6" max="7" width="20.69921875" customWidth="1"/>
    <col min="8" max="8" width="12.59765625" customWidth="1"/>
    <col min="9" max="9" width="14.8984375" customWidth="1"/>
    <col min="10" max="10" width="8.19921875" customWidth="1"/>
    <col min="11" max="26" width="7.59765625" customWidth="1"/>
  </cols>
  <sheetData>
    <row r="1" spans="1:11" ht="22.8" x14ac:dyDescent="0.4">
      <c r="A1" s="1" t="s">
        <v>0</v>
      </c>
      <c r="B1" s="115" t="s">
        <v>1</v>
      </c>
      <c r="C1" s="116"/>
      <c r="D1" s="116"/>
      <c r="E1" s="116"/>
      <c r="F1" s="116"/>
      <c r="G1" s="117"/>
      <c r="I1" s="2" t="s">
        <v>4</v>
      </c>
    </row>
    <row r="2" spans="1:11" ht="13.5" customHeight="1" x14ac:dyDescent="0.3">
      <c r="A2" s="3" t="s">
        <v>5</v>
      </c>
      <c r="B2" s="4" t="s">
        <v>6</v>
      </c>
      <c r="C2" s="4" t="s">
        <v>7</v>
      </c>
      <c r="D2" s="4" t="s">
        <v>8</v>
      </c>
      <c r="E2" s="5" t="s">
        <v>9</v>
      </c>
      <c r="F2" s="5" t="s">
        <v>10</v>
      </c>
      <c r="G2" s="6" t="s">
        <v>11</v>
      </c>
      <c r="I2" s="7" t="s">
        <v>12</v>
      </c>
    </row>
    <row r="3" spans="1:11" ht="14.4" x14ac:dyDescent="0.3">
      <c r="A3" s="8">
        <f>B11</f>
        <v>1</v>
      </c>
      <c r="B3" s="9">
        <f>B12+B13</f>
        <v>43893.6875</v>
      </c>
      <c r="C3" s="10">
        <f>J23</f>
        <v>0.12514090908290007</v>
      </c>
      <c r="D3" s="10">
        <f t="shared" ref="D3:D8" si="0">C3*448.8325660485</f>
        <v>56.167315341320077</v>
      </c>
      <c r="E3" s="12">
        <f>B15</f>
        <v>0</v>
      </c>
      <c r="F3" s="12">
        <f>B16</f>
        <v>0</v>
      </c>
      <c r="G3" s="13" t="str">
        <f>B17</f>
        <v>G</v>
      </c>
      <c r="I3" s="14" t="s">
        <v>13</v>
      </c>
    </row>
    <row r="4" spans="1:11" ht="14.4" x14ac:dyDescent="0.3">
      <c r="A4" s="15">
        <f>B26</f>
        <v>2</v>
      </c>
      <c r="B4" s="16">
        <f>B27+B28</f>
        <v>43893.694444444445</v>
      </c>
      <c r="C4" s="17">
        <f>J38</f>
        <v>0.11468386362902389</v>
      </c>
      <c r="D4" s="17">
        <f t="shared" si="0"/>
        <v>51.47385279697103</v>
      </c>
      <c r="E4" s="19">
        <f>B30</f>
        <v>0</v>
      </c>
      <c r="F4" s="19">
        <f>B31</f>
        <v>0</v>
      </c>
      <c r="G4" s="20" t="str">
        <f>B32</f>
        <v>G</v>
      </c>
      <c r="I4" s="21" t="s">
        <v>14</v>
      </c>
    </row>
    <row r="5" spans="1:11" ht="14.4" x14ac:dyDescent="0.3">
      <c r="A5" s="15">
        <f>B41</f>
        <v>3</v>
      </c>
      <c r="B5" s="16">
        <f>B42+B43</f>
        <v>43892.607638888891</v>
      </c>
      <c r="C5" s="17">
        <f>J53</f>
        <v>0.21834999998602564</v>
      </c>
      <c r="D5" s="17">
        <f t="shared" si="0"/>
        <v>98.002590790417827</v>
      </c>
      <c r="E5" s="19">
        <f>B45</f>
        <v>0</v>
      </c>
      <c r="F5" s="19">
        <f>B46</f>
        <v>0.68</v>
      </c>
      <c r="G5" s="20" t="str">
        <f>B47</f>
        <v>F</v>
      </c>
      <c r="H5" s="22" t="s">
        <v>15</v>
      </c>
      <c r="I5" s="21" t="s">
        <v>16</v>
      </c>
    </row>
    <row r="6" spans="1:11" ht="14.4" x14ac:dyDescent="0.3">
      <c r="A6" s="15">
        <f>B56</f>
        <v>4</v>
      </c>
      <c r="B6" s="16">
        <f>B57+B58</f>
        <v>43892.614583333336</v>
      </c>
      <c r="C6" s="17">
        <f>J68</f>
        <v>0.20772499998670563</v>
      </c>
      <c r="D6" s="17">
        <f t="shared" si="0"/>
        <v>93.233744776457712</v>
      </c>
      <c r="E6" s="19">
        <f>B60</f>
        <v>0</v>
      </c>
      <c r="F6" s="19">
        <f>B61</f>
        <v>0.68</v>
      </c>
      <c r="G6" s="20" t="str">
        <f>B62</f>
        <v>F</v>
      </c>
      <c r="H6" s="22" t="s">
        <v>17</v>
      </c>
      <c r="I6" s="21" t="s">
        <v>18</v>
      </c>
    </row>
    <row r="7" spans="1:11" ht="14.4" x14ac:dyDescent="0.3">
      <c r="A7" s="15">
        <f>B71</f>
        <v>5</v>
      </c>
      <c r="B7" s="16">
        <f>B72+B73</f>
        <v>0</v>
      </c>
      <c r="C7" s="17" t="e">
        <f>J82</f>
        <v>#DIV/0!</v>
      </c>
      <c r="D7" s="17" t="e">
        <f t="shared" si="0"/>
        <v>#DIV/0!</v>
      </c>
      <c r="E7" s="19">
        <f>B75</f>
        <v>0</v>
      </c>
      <c r="F7" s="19">
        <f>B76</f>
        <v>0</v>
      </c>
      <c r="G7" s="20">
        <f>B77</f>
        <v>0</v>
      </c>
      <c r="H7" s="22" t="s">
        <v>19</v>
      </c>
      <c r="I7" s="21" t="s">
        <v>20</v>
      </c>
    </row>
    <row r="8" spans="1:11" ht="14.4" x14ac:dyDescent="0.3">
      <c r="A8" s="23">
        <f>B85</f>
        <v>6</v>
      </c>
      <c r="B8" s="24">
        <f>B86+B87</f>
        <v>0</v>
      </c>
      <c r="C8" s="25" t="e">
        <f>J96</f>
        <v>#DIV/0!</v>
      </c>
      <c r="D8" s="25" t="e">
        <f t="shared" si="0"/>
        <v>#DIV/0!</v>
      </c>
      <c r="E8" s="26">
        <f>B89</f>
        <v>0</v>
      </c>
      <c r="F8" s="26">
        <f>B90</f>
        <v>0</v>
      </c>
      <c r="G8" s="27">
        <f>B91</f>
        <v>0</v>
      </c>
      <c r="H8" s="22" t="s">
        <v>21</v>
      </c>
      <c r="I8" s="21" t="s">
        <v>22</v>
      </c>
    </row>
    <row r="10" spans="1:11" ht="14.4" x14ac:dyDescent="0.3">
      <c r="A10" s="29" t="str">
        <f>$A$1</f>
        <v>MOONSONG</v>
      </c>
      <c r="B10" s="30" t="s">
        <v>23</v>
      </c>
      <c r="C10" s="31">
        <v>36</v>
      </c>
      <c r="D10" s="32" t="s">
        <v>24</v>
      </c>
      <c r="E10" s="33">
        <f>H10/J10</f>
        <v>5.7272727272727275</v>
      </c>
      <c r="F10" s="34" t="s">
        <v>25</v>
      </c>
      <c r="G10" s="35" t="s">
        <v>26</v>
      </c>
      <c r="H10" s="36">
        <v>63</v>
      </c>
      <c r="I10" s="37" t="s">
        <v>27</v>
      </c>
      <c r="J10" s="38">
        <v>11</v>
      </c>
    </row>
    <row r="11" spans="1:11" ht="13.5" customHeight="1" x14ac:dyDescent="0.3">
      <c r="A11" s="39" t="s">
        <v>28</v>
      </c>
      <c r="B11" s="40">
        <v>1</v>
      </c>
      <c r="C11" s="41" t="s">
        <v>29</v>
      </c>
      <c r="D11" s="41" t="s">
        <v>30</v>
      </c>
      <c r="E11" s="42" t="s">
        <v>31</v>
      </c>
      <c r="F11" s="42" t="s">
        <v>32</v>
      </c>
      <c r="G11" s="42" t="s">
        <v>36</v>
      </c>
      <c r="H11" s="43" t="s">
        <v>34</v>
      </c>
      <c r="I11" s="42" t="s">
        <v>35</v>
      </c>
      <c r="J11" s="44" t="s">
        <v>37</v>
      </c>
    </row>
    <row r="12" spans="1:11" ht="14.25" customHeight="1" x14ac:dyDescent="0.3">
      <c r="A12" s="15" t="s">
        <v>39</v>
      </c>
      <c r="B12" s="45">
        <v>43893</v>
      </c>
      <c r="C12" s="46">
        <v>1</v>
      </c>
      <c r="D12" s="46">
        <f>$E$10*0.5+C10</f>
        <v>38.863636363636367</v>
      </c>
      <c r="E12" s="48">
        <v>1.8</v>
      </c>
      <c r="F12" s="49">
        <f>E10</f>
        <v>5.7272727272727275</v>
      </c>
      <c r="G12" s="50">
        <f t="shared" ref="G12:G22" si="1">E12*F12*$H$13</f>
        <v>7.1590909086327287E-2</v>
      </c>
      <c r="H12" s="51" t="s">
        <v>41</v>
      </c>
      <c r="I12" s="52">
        <v>0.02</v>
      </c>
      <c r="J12" s="53">
        <f t="shared" ref="J12:J22" si="2">G12*I12</f>
        <v>1.4318181817265458E-3</v>
      </c>
    </row>
    <row r="13" spans="1:11" ht="14.4" x14ac:dyDescent="0.3">
      <c r="A13" s="54" t="s">
        <v>43</v>
      </c>
      <c r="B13" s="55">
        <v>0.6875</v>
      </c>
      <c r="C13" s="46">
        <v>2</v>
      </c>
      <c r="D13" s="56">
        <f t="shared" ref="D13:D22" si="3">D12+$E$10</f>
        <v>44.590909090909093</v>
      </c>
      <c r="E13" s="48">
        <v>4.2</v>
      </c>
      <c r="F13" s="49">
        <f>E10</f>
        <v>5.7272727272727275</v>
      </c>
      <c r="G13" s="50">
        <f t="shared" si="1"/>
        <v>0.16704545453476366</v>
      </c>
      <c r="H13" s="112">
        <v>6.9444444440000001E-3</v>
      </c>
      <c r="I13" s="52">
        <v>4.0000000000000001E-3</v>
      </c>
      <c r="J13" s="53">
        <f t="shared" si="2"/>
        <v>6.6818181813905466E-4</v>
      </c>
      <c r="K13" s="58"/>
    </row>
    <row r="14" spans="1:11" ht="14.4" x14ac:dyDescent="0.3">
      <c r="A14" s="59" t="s">
        <v>44</v>
      </c>
      <c r="B14" s="60" t="s">
        <v>45</v>
      </c>
      <c r="C14" s="46">
        <v>3</v>
      </c>
      <c r="D14" s="56">
        <f t="shared" si="3"/>
        <v>50.31818181818182</v>
      </c>
      <c r="E14" s="48">
        <v>6</v>
      </c>
      <c r="F14" s="49">
        <f>E10</f>
        <v>5.7272727272727275</v>
      </c>
      <c r="G14" s="50">
        <f t="shared" si="1"/>
        <v>0.23863636362109095</v>
      </c>
      <c r="H14" s="113"/>
      <c r="I14" s="52">
        <v>2.1000000000000001E-2</v>
      </c>
      <c r="J14" s="53">
        <f t="shared" si="2"/>
        <v>5.0113636360429098E-3</v>
      </c>
      <c r="K14" s="58"/>
    </row>
    <row r="15" spans="1:11" ht="14.4" x14ac:dyDescent="0.3">
      <c r="A15" s="61" t="s">
        <v>9</v>
      </c>
      <c r="B15" s="62"/>
      <c r="C15" s="46">
        <v>4</v>
      </c>
      <c r="D15" s="56">
        <f t="shared" si="3"/>
        <v>56.045454545454547</v>
      </c>
      <c r="E15" s="48">
        <v>8.64</v>
      </c>
      <c r="F15" s="49">
        <f>E10</f>
        <v>5.7272727272727275</v>
      </c>
      <c r="G15" s="50">
        <f t="shared" si="1"/>
        <v>0.34363636361437094</v>
      </c>
      <c r="H15" s="113"/>
      <c r="I15" s="52">
        <v>5.8999999999999997E-2</v>
      </c>
      <c r="J15" s="53">
        <f t="shared" si="2"/>
        <v>2.0274545453247885E-2</v>
      </c>
    </row>
    <row r="16" spans="1:11" ht="14.4" x14ac:dyDescent="0.3">
      <c r="A16" s="61" t="s">
        <v>10</v>
      </c>
      <c r="B16" s="63"/>
      <c r="C16" s="46">
        <v>5</v>
      </c>
      <c r="D16" s="56">
        <f t="shared" si="3"/>
        <v>61.772727272727273</v>
      </c>
      <c r="E16" s="48">
        <v>12</v>
      </c>
      <c r="F16" s="49">
        <f>E10</f>
        <v>5.7272727272727275</v>
      </c>
      <c r="G16" s="50">
        <f t="shared" si="1"/>
        <v>0.47727272724218189</v>
      </c>
      <c r="H16" s="113"/>
      <c r="I16" s="52">
        <v>5.6000000000000001E-2</v>
      </c>
      <c r="J16" s="53">
        <f t="shared" si="2"/>
        <v>2.6727272725562187E-2</v>
      </c>
      <c r="K16" s="64"/>
    </row>
    <row r="17" spans="1:11" ht="14.4" x14ac:dyDescent="0.3">
      <c r="A17" s="65" t="s">
        <v>46</v>
      </c>
      <c r="B17" s="66" t="s">
        <v>17</v>
      </c>
      <c r="C17" s="46">
        <v>6</v>
      </c>
      <c r="D17" s="56">
        <f t="shared" si="3"/>
        <v>67.5</v>
      </c>
      <c r="E17" s="48">
        <v>12.6</v>
      </c>
      <c r="F17" s="49">
        <f>E10</f>
        <v>5.7272727272727275</v>
      </c>
      <c r="G17" s="50">
        <f t="shared" si="1"/>
        <v>0.50113636360429092</v>
      </c>
      <c r="H17" s="113"/>
      <c r="I17" s="52">
        <v>0.05</v>
      </c>
      <c r="J17" s="53">
        <f t="shared" si="2"/>
        <v>2.5056818180214546E-2</v>
      </c>
    </row>
    <row r="18" spans="1:11" ht="14.4" x14ac:dyDescent="0.3">
      <c r="A18" s="106" t="s">
        <v>47</v>
      </c>
      <c r="B18" s="109"/>
      <c r="C18" s="46">
        <v>7</v>
      </c>
      <c r="D18" s="56">
        <f t="shared" si="3"/>
        <v>73.227272727272734</v>
      </c>
      <c r="E18" s="48">
        <v>13.2</v>
      </c>
      <c r="F18" s="49">
        <f>E10</f>
        <v>5.7272727272727275</v>
      </c>
      <c r="G18" s="50">
        <f t="shared" si="1"/>
        <v>0.52499999996640001</v>
      </c>
      <c r="H18" s="113"/>
      <c r="I18" s="52">
        <v>6.8000000000000005E-2</v>
      </c>
      <c r="J18" s="53">
        <f t="shared" si="2"/>
        <v>3.5699999997715205E-2</v>
      </c>
      <c r="K18" s="58"/>
    </row>
    <row r="19" spans="1:11" ht="14.4" x14ac:dyDescent="0.3">
      <c r="A19" s="107"/>
      <c r="B19" s="110"/>
      <c r="C19" s="46">
        <v>8</v>
      </c>
      <c r="D19" s="56">
        <f t="shared" si="3"/>
        <v>78.954545454545467</v>
      </c>
      <c r="E19" s="48">
        <v>12.96</v>
      </c>
      <c r="F19" s="49">
        <f>E10</f>
        <v>5.7272727272727275</v>
      </c>
      <c r="G19" s="50">
        <f t="shared" si="1"/>
        <v>0.51545454542155644</v>
      </c>
      <c r="H19" s="113"/>
      <c r="I19" s="48">
        <v>1.9E-2</v>
      </c>
      <c r="J19" s="53">
        <f t="shared" si="2"/>
        <v>9.7936363630095717E-3</v>
      </c>
    </row>
    <row r="20" spans="1:11" ht="14.4" x14ac:dyDescent="0.3">
      <c r="A20" s="107"/>
      <c r="B20" s="110"/>
      <c r="C20" s="46">
        <v>9</v>
      </c>
      <c r="D20" s="56">
        <f t="shared" si="3"/>
        <v>84.681818181818201</v>
      </c>
      <c r="E20" s="48">
        <v>12</v>
      </c>
      <c r="F20" s="49">
        <f>E10</f>
        <v>5.7272727272727275</v>
      </c>
      <c r="G20" s="50">
        <f t="shared" si="1"/>
        <v>0.47727272724218189</v>
      </c>
      <c r="H20" s="113"/>
      <c r="I20" s="48">
        <v>1E-3</v>
      </c>
      <c r="J20" s="53">
        <f t="shared" si="2"/>
        <v>4.7727272724218189E-4</v>
      </c>
    </row>
    <row r="21" spans="1:11" ht="15.75" customHeight="1" x14ac:dyDescent="0.3">
      <c r="A21" s="107"/>
      <c r="B21" s="110"/>
      <c r="C21" s="46">
        <v>10</v>
      </c>
      <c r="D21" s="56">
        <f t="shared" si="3"/>
        <v>90.409090909090935</v>
      </c>
      <c r="E21" s="48">
        <v>7.2</v>
      </c>
      <c r="F21" s="49">
        <f>E10</f>
        <v>5.7272727272727275</v>
      </c>
      <c r="G21" s="50">
        <f t="shared" si="1"/>
        <v>0.28636363634530915</v>
      </c>
      <c r="H21" s="114"/>
      <c r="I21" s="48">
        <v>0</v>
      </c>
      <c r="J21" s="53">
        <f t="shared" si="2"/>
        <v>0</v>
      </c>
    </row>
    <row r="22" spans="1:11" ht="15.75" customHeight="1" x14ac:dyDescent="0.3">
      <c r="A22" s="107"/>
      <c r="B22" s="110"/>
      <c r="C22" s="67">
        <v>11</v>
      </c>
      <c r="D22" s="56">
        <f t="shared" si="3"/>
        <v>96.136363636363669</v>
      </c>
      <c r="E22" s="68">
        <v>0</v>
      </c>
      <c r="F22" s="69">
        <f>E$10</f>
        <v>5.7272727272727275</v>
      </c>
      <c r="G22" s="50">
        <f t="shared" si="1"/>
        <v>0</v>
      </c>
      <c r="H22" s="57"/>
      <c r="I22" s="68">
        <v>0</v>
      </c>
      <c r="J22" s="53">
        <f t="shared" si="2"/>
        <v>0</v>
      </c>
    </row>
    <row r="23" spans="1:11" ht="15.75" customHeight="1" x14ac:dyDescent="0.3">
      <c r="A23" s="108"/>
      <c r="B23" s="111"/>
      <c r="C23" s="70"/>
      <c r="D23" s="70"/>
      <c r="E23" s="71"/>
      <c r="F23" s="72" t="s">
        <v>49</v>
      </c>
      <c r="G23" s="73">
        <f>SUM(G12:G22)</f>
        <v>3.6034090906784728</v>
      </c>
      <c r="H23" s="75"/>
      <c r="I23" s="76" t="s">
        <v>51</v>
      </c>
      <c r="J23" s="77">
        <f>SUM(J12:J22)</f>
        <v>0.12514090908290007</v>
      </c>
    </row>
    <row r="24" spans="1:11" ht="15.75" customHeight="1" x14ac:dyDescent="0.3">
      <c r="A24" s="78"/>
      <c r="B24" s="79"/>
      <c r="C24" s="64"/>
      <c r="D24" s="64"/>
      <c r="E24" s="64"/>
      <c r="F24" s="64"/>
      <c r="G24" s="64"/>
      <c r="H24" s="78"/>
      <c r="I24" s="80"/>
      <c r="J24" s="80"/>
    </row>
    <row r="25" spans="1:11" ht="15.75" customHeight="1" x14ac:dyDescent="0.3">
      <c r="A25" s="29" t="str">
        <f>$A$1</f>
        <v>MOONSONG</v>
      </c>
      <c r="B25" s="30" t="s">
        <v>23</v>
      </c>
      <c r="C25" s="31">
        <v>36</v>
      </c>
      <c r="D25" s="32" t="s">
        <v>24</v>
      </c>
      <c r="E25" s="33">
        <f>H25/J25</f>
        <v>5.7272727272727275</v>
      </c>
      <c r="F25" s="34" t="s">
        <v>25</v>
      </c>
      <c r="G25" s="35" t="s">
        <v>26</v>
      </c>
      <c r="H25" s="36">
        <v>63</v>
      </c>
      <c r="I25" s="37" t="s">
        <v>27</v>
      </c>
      <c r="J25" s="38">
        <v>11</v>
      </c>
    </row>
    <row r="26" spans="1:11" ht="15.75" customHeight="1" x14ac:dyDescent="0.3">
      <c r="A26" s="39" t="s">
        <v>28</v>
      </c>
      <c r="B26" s="40">
        <v>2</v>
      </c>
      <c r="C26" s="41" t="s">
        <v>29</v>
      </c>
      <c r="D26" s="41" t="s">
        <v>30</v>
      </c>
      <c r="E26" s="42" t="s">
        <v>31</v>
      </c>
      <c r="F26" s="42" t="s">
        <v>32</v>
      </c>
      <c r="G26" s="42" t="s">
        <v>53</v>
      </c>
      <c r="H26" s="43" t="s">
        <v>34</v>
      </c>
      <c r="I26" s="42" t="s">
        <v>35</v>
      </c>
      <c r="J26" s="44" t="s">
        <v>37</v>
      </c>
    </row>
    <row r="27" spans="1:11" ht="15.75" customHeight="1" x14ac:dyDescent="0.3">
      <c r="A27" s="15" t="s">
        <v>39</v>
      </c>
      <c r="B27" s="45">
        <v>43893</v>
      </c>
      <c r="C27" s="46">
        <v>1</v>
      </c>
      <c r="D27" s="46">
        <f>$E$10*0.5+C25</f>
        <v>38.863636363636367</v>
      </c>
      <c r="E27" s="47">
        <f>0.1*12</f>
        <v>1.2000000000000002</v>
      </c>
      <c r="F27" s="49">
        <f>E25</f>
        <v>5.7272727272727275</v>
      </c>
      <c r="G27" s="50">
        <f t="shared" ref="G27:G37" si="4">E27*F27*$H$13</f>
        <v>4.7727272724218194E-2</v>
      </c>
      <c r="H27" s="51" t="s">
        <v>56</v>
      </c>
      <c r="I27" s="52">
        <v>0</v>
      </c>
      <c r="J27" s="53">
        <f t="shared" ref="J27:J37" si="5">G27*I27</f>
        <v>0</v>
      </c>
    </row>
    <row r="28" spans="1:11" ht="15.75" customHeight="1" x14ac:dyDescent="0.3">
      <c r="A28" s="54" t="s">
        <v>43</v>
      </c>
      <c r="B28" s="55">
        <v>0.69444444444444442</v>
      </c>
      <c r="C28" s="46">
        <v>2</v>
      </c>
      <c r="D28" s="56">
        <f t="shared" ref="D28:D37" si="6">D27+$E$10</f>
        <v>44.590909090909093</v>
      </c>
      <c r="E28" s="47">
        <f>0.35*12</f>
        <v>4.1999999999999993</v>
      </c>
      <c r="F28" s="49">
        <f>E25</f>
        <v>5.7272727272727275</v>
      </c>
      <c r="G28" s="50">
        <f t="shared" si="4"/>
        <v>0.1670454545347636</v>
      </c>
      <c r="H28" s="112">
        <v>6.9444444440000001E-3</v>
      </c>
      <c r="I28" s="52">
        <v>0</v>
      </c>
      <c r="J28" s="53">
        <f t="shared" si="5"/>
        <v>0</v>
      </c>
    </row>
    <row r="29" spans="1:11" ht="15.75" customHeight="1" x14ac:dyDescent="0.3">
      <c r="A29" s="59" t="s">
        <v>44</v>
      </c>
      <c r="B29" s="60" t="s">
        <v>45</v>
      </c>
      <c r="C29" s="46">
        <v>3</v>
      </c>
      <c r="D29" s="56">
        <f t="shared" si="6"/>
        <v>50.31818181818182</v>
      </c>
      <c r="E29" s="47">
        <f>0.55*12</f>
        <v>6.6000000000000005</v>
      </c>
      <c r="F29" s="49">
        <f>E25</f>
        <v>5.7272727272727275</v>
      </c>
      <c r="G29" s="50">
        <f t="shared" si="4"/>
        <v>0.26249999998320006</v>
      </c>
      <c r="H29" s="113"/>
      <c r="I29" s="52">
        <v>0.03</v>
      </c>
      <c r="J29" s="53">
        <f t="shared" si="5"/>
        <v>7.8749999994960022E-3</v>
      </c>
    </row>
    <row r="30" spans="1:11" ht="15.75" customHeight="1" x14ac:dyDescent="0.3">
      <c r="A30" s="61" t="s">
        <v>9</v>
      </c>
      <c r="B30" s="62"/>
      <c r="C30" s="46">
        <v>4</v>
      </c>
      <c r="D30" s="56">
        <f t="shared" si="6"/>
        <v>56.045454545454547</v>
      </c>
      <c r="E30" s="47">
        <f>0.72*12</f>
        <v>8.64</v>
      </c>
      <c r="F30" s="49">
        <f>E25</f>
        <v>5.7272727272727275</v>
      </c>
      <c r="G30" s="50">
        <f t="shared" si="4"/>
        <v>0.34363636361437094</v>
      </c>
      <c r="H30" s="113"/>
      <c r="I30" s="52">
        <v>5.7000000000000002E-2</v>
      </c>
      <c r="J30" s="53">
        <f t="shared" si="5"/>
        <v>1.9587272726019143E-2</v>
      </c>
    </row>
    <row r="31" spans="1:11" ht="15.75" customHeight="1" x14ac:dyDescent="0.3">
      <c r="A31" s="61" t="s">
        <v>10</v>
      </c>
      <c r="B31" s="63"/>
      <c r="C31" s="46">
        <v>5</v>
      </c>
      <c r="D31" s="56">
        <f t="shared" si="6"/>
        <v>61.772727272727273</v>
      </c>
      <c r="E31" s="47">
        <f>0.95*12</f>
        <v>11.399999999999999</v>
      </c>
      <c r="F31" s="49">
        <f>E25</f>
        <v>5.7272727272727275</v>
      </c>
      <c r="G31" s="50">
        <f t="shared" si="4"/>
        <v>0.4534090908800727</v>
      </c>
      <c r="H31" s="113"/>
      <c r="I31" s="52">
        <v>6.5000000000000002E-2</v>
      </c>
      <c r="J31" s="53">
        <f t="shared" si="5"/>
        <v>2.9471590907204727E-2</v>
      </c>
    </row>
    <row r="32" spans="1:11" ht="15.75" customHeight="1" x14ac:dyDescent="0.3">
      <c r="A32" s="65" t="s">
        <v>46</v>
      </c>
      <c r="B32" s="66" t="s">
        <v>17</v>
      </c>
      <c r="C32" s="46">
        <v>6</v>
      </c>
      <c r="D32" s="56">
        <f t="shared" si="6"/>
        <v>67.5</v>
      </c>
      <c r="E32" s="47">
        <f>1.05*12</f>
        <v>12.600000000000001</v>
      </c>
      <c r="F32" s="49">
        <f>E25</f>
        <v>5.7272727272727275</v>
      </c>
      <c r="G32" s="50">
        <f t="shared" si="4"/>
        <v>0.50113636360429092</v>
      </c>
      <c r="H32" s="113"/>
      <c r="I32" s="52">
        <v>0.04</v>
      </c>
      <c r="J32" s="53">
        <f t="shared" si="5"/>
        <v>2.0045454544171639E-2</v>
      </c>
    </row>
    <row r="33" spans="1:10" ht="15.75" customHeight="1" x14ac:dyDescent="0.3">
      <c r="A33" s="106" t="s">
        <v>47</v>
      </c>
      <c r="B33" s="109"/>
      <c r="C33" s="46">
        <v>7</v>
      </c>
      <c r="D33" s="56">
        <f t="shared" si="6"/>
        <v>73.227272727272734</v>
      </c>
      <c r="E33" s="47">
        <f t="shared" ref="E33:E34" si="7">1*12</f>
        <v>12</v>
      </c>
      <c r="F33" s="49">
        <f>E25</f>
        <v>5.7272727272727275</v>
      </c>
      <c r="G33" s="50">
        <f t="shared" si="4"/>
        <v>0.47727272724218189</v>
      </c>
      <c r="H33" s="113"/>
      <c r="I33" s="52">
        <v>3.5000000000000003E-2</v>
      </c>
      <c r="J33" s="53">
        <f t="shared" si="5"/>
        <v>1.6704545453476369E-2</v>
      </c>
    </row>
    <row r="34" spans="1:10" ht="15.75" customHeight="1" x14ac:dyDescent="0.3">
      <c r="A34" s="107"/>
      <c r="B34" s="110"/>
      <c r="C34" s="46">
        <v>8</v>
      </c>
      <c r="D34" s="56">
        <f t="shared" si="6"/>
        <v>78.954545454545467</v>
      </c>
      <c r="E34" s="47">
        <f t="shared" si="7"/>
        <v>12</v>
      </c>
      <c r="F34" s="49">
        <f>E25</f>
        <v>5.7272727272727275</v>
      </c>
      <c r="G34" s="50">
        <f t="shared" si="4"/>
        <v>0.47727272724218189</v>
      </c>
      <c r="H34" s="113"/>
      <c r="I34" s="48">
        <v>4.3999999999999997E-2</v>
      </c>
      <c r="J34" s="53">
        <f t="shared" si="5"/>
        <v>2.0999999998656003E-2</v>
      </c>
    </row>
    <row r="35" spans="1:10" ht="15.75" customHeight="1" x14ac:dyDescent="0.3">
      <c r="A35" s="107"/>
      <c r="B35" s="110"/>
      <c r="C35" s="46">
        <v>9</v>
      </c>
      <c r="D35" s="56">
        <f t="shared" si="6"/>
        <v>84.681818181818201</v>
      </c>
      <c r="E35" s="47">
        <f>0.9*12</f>
        <v>10.8</v>
      </c>
      <c r="F35" s="49">
        <f>E25</f>
        <v>5.7272727272727275</v>
      </c>
      <c r="G35" s="50">
        <f t="shared" si="4"/>
        <v>0.42954545451796367</v>
      </c>
      <c r="H35" s="113"/>
      <c r="I35" s="48">
        <v>0</v>
      </c>
      <c r="J35" s="53">
        <f t="shared" si="5"/>
        <v>0</v>
      </c>
    </row>
    <row r="36" spans="1:10" ht="15.75" customHeight="1" x14ac:dyDescent="0.3">
      <c r="A36" s="107"/>
      <c r="B36" s="110"/>
      <c r="C36" s="46">
        <v>10</v>
      </c>
      <c r="D36" s="56">
        <f t="shared" si="6"/>
        <v>90.409090909090935</v>
      </c>
      <c r="E36" s="47">
        <f>0.65*12</f>
        <v>7.8000000000000007</v>
      </c>
      <c r="F36" s="49">
        <f>E25</f>
        <v>5.7272727272727275</v>
      </c>
      <c r="G36" s="50">
        <f t="shared" si="4"/>
        <v>0.31022727270741823</v>
      </c>
      <c r="H36" s="114"/>
      <c r="I36" s="48">
        <v>0</v>
      </c>
      <c r="J36" s="53">
        <f t="shared" si="5"/>
        <v>0</v>
      </c>
    </row>
    <row r="37" spans="1:10" ht="15.75" customHeight="1" x14ac:dyDescent="0.3">
      <c r="A37" s="107"/>
      <c r="B37" s="110"/>
      <c r="C37" s="67">
        <v>11</v>
      </c>
      <c r="D37" s="56">
        <f t="shared" si="6"/>
        <v>96.136363636363669</v>
      </c>
      <c r="E37" s="68">
        <v>0</v>
      </c>
      <c r="F37" s="69">
        <f>E$25</f>
        <v>5.7272727272727275</v>
      </c>
      <c r="G37" s="50">
        <f t="shared" si="4"/>
        <v>0</v>
      </c>
      <c r="H37" s="57"/>
      <c r="I37" s="68">
        <v>0</v>
      </c>
      <c r="J37" s="53">
        <f t="shared" si="5"/>
        <v>0</v>
      </c>
    </row>
    <row r="38" spans="1:10" ht="15.75" customHeight="1" x14ac:dyDescent="0.3">
      <c r="A38" s="108"/>
      <c r="B38" s="111"/>
      <c r="C38" s="70"/>
      <c r="D38" s="70"/>
      <c r="E38" s="71"/>
      <c r="F38" s="72" t="s">
        <v>59</v>
      </c>
      <c r="G38" s="73">
        <f>SUM(G27:G37)</f>
        <v>3.4697727270506622</v>
      </c>
      <c r="H38" s="75"/>
      <c r="I38" s="76" t="s">
        <v>51</v>
      </c>
      <c r="J38" s="77">
        <f>SUM(J27:J37)</f>
        <v>0.11468386362902389</v>
      </c>
    </row>
    <row r="39" spans="1:10" ht="15.75" customHeight="1" x14ac:dyDescent="0.25"/>
    <row r="40" spans="1:10" ht="15.75" customHeight="1" x14ac:dyDescent="0.3">
      <c r="A40" s="29" t="str">
        <f>$A$1</f>
        <v>MOONSONG</v>
      </c>
      <c r="B40" s="30" t="s">
        <v>23</v>
      </c>
      <c r="C40" s="31">
        <v>24</v>
      </c>
      <c r="D40" s="32" t="s">
        <v>24</v>
      </c>
      <c r="E40" s="33">
        <f>H40/J40</f>
        <v>6</v>
      </c>
      <c r="F40" s="34" t="s">
        <v>25</v>
      </c>
      <c r="G40" s="35" t="s">
        <v>26</v>
      </c>
      <c r="H40" s="36">
        <v>66</v>
      </c>
      <c r="I40" s="37" t="s">
        <v>27</v>
      </c>
      <c r="J40" s="38">
        <v>11</v>
      </c>
    </row>
    <row r="41" spans="1:10" ht="15.75" customHeight="1" x14ac:dyDescent="0.3">
      <c r="A41" s="39" t="s">
        <v>28</v>
      </c>
      <c r="B41" s="40">
        <v>3</v>
      </c>
      <c r="C41" s="41" t="s">
        <v>29</v>
      </c>
      <c r="D41" s="41" t="s">
        <v>30</v>
      </c>
      <c r="E41" s="42" t="s">
        <v>31</v>
      </c>
      <c r="F41" s="42" t="s">
        <v>32</v>
      </c>
      <c r="G41" s="42" t="s">
        <v>61</v>
      </c>
      <c r="H41" s="43" t="s">
        <v>34</v>
      </c>
      <c r="I41" s="42" t="s">
        <v>35</v>
      </c>
      <c r="J41" s="44" t="s">
        <v>37</v>
      </c>
    </row>
    <row r="42" spans="1:10" ht="15.75" customHeight="1" x14ac:dyDescent="0.3">
      <c r="A42" s="15" t="s">
        <v>39</v>
      </c>
      <c r="B42" s="45">
        <v>43892</v>
      </c>
      <c r="C42" s="46">
        <v>1</v>
      </c>
      <c r="D42" s="46">
        <f>$E$10*0.5+C40</f>
        <v>26.863636363636363</v>
      </c>
      <c r="E42" s="47">
        <f>0.6*12</f>
        <v>7.1999999999999993</v>
      </c>
      <c r="F42" s="49">
        <f>E40</f>
        <v>6</v>
      </c>
      <c r="G42" s="50">
        <f t="shared" ref="G42:G52" si="8">E42*F42*$H$13</f>
        <v>0.29999999998079996</v>
      </c>
      <c r="H42" s="51" t="s">
        <v>63</v>
      </c>
      <c r="I42" s="52">
        <v>0</v>
      </c>
      <c r="J42" s="53">
        <f t="shared" ref="J42:J52" si="9">G42*I42</f>
        <v>0</v>
      </c>
    </row>
    <row r="43" spans="1:10" ht="15.75" customHeight="1" x14ac:dyDescent="0.3">
      <c r="A43" s="54" t="s">
        <v>43</v>
      </c>
      <c r="B43" s="55">
        <v>0.60763888888888884</v>
      </c>
      <c r="C43" s="46">
        <v>2</v>
      </c>
      <c r="D43" s="56">
        <f t="shared" ref="D43:D52" si="10">D42+$E$10</f>
        <v>32.590909090909093</v>
      </c>
      <c r="E43" s="47">
        <f>0.75*12</f>
        <v>9</v>
      </c>
      <c r="F43" s="49">
        <f>E40</f>
        <v>6</v>
      </c>
      <c r="G43" s="50">
        <f t="shared" si="8"/>
        <v>0.37499999997600003</v>
      </c>
      <c r="H43" s="112">
        <v>6.9444444440000001E-3</v>
      </c>
      <c r="I43" s="52">
        <v>0</v>
      </c>
      <c r="J43" s="53">
        <f t="shared" si="9"/>
        <v>0</v>
      </c>
    </row>
    <row r="44" spans="1:10" ht="15.75" customHeight="1" x14ac:dyDescent="0.3">
      <c r="A44" s="59" t="s">
        <v>44</v>
      </c>
      <c r="B44" s="60" t="s">
        <v>65</v>
      </c>
      <c r="C44" s="46">
        <v>3</v>
      </c>
      <c r="D44" s="56">
        <f t="shared" si="10"/>
        <v>38.31818181818182</v>
      </c>
      <c r="E44" s="47">
        <f t="shared" ref="E44:E45" si="11">0.9*12</f>
        <v>10.8</v>
      </c>
      <c r="F44" s="49">
        <f>E40</f>
        <v>6</v>
      </c>
      <c r="G44" s="50">
        <f t="shared" si="8"/>
        <v>0.4499999999712001</v>
      </c>
      <c r="H44" s="113"/>
      <c r="I44" s="52">
        <v>2.5000000000000001E-2</v>
      </c>
      <c r="J44" s="53">
        <f t="shared" si="9"/>
        <v>1.1249999999280003E-2</v>
      </c>
    </row>
    <row r="45" spans="1:10" ht="15.75" customHeight="1" x14ac:dyDescent="0.3">
      <c r="A45" s="61" t="s">
        <v>9</v>
      </c>
      <c r="B45" s="60"/>
      <c r="C45" s="46">
        <v>4</v>
      </c>
      <c r="D45" s="56">
        <f t="shared" si="10"/>
        <v>44.045454545454547</v>
      </c>
      <c r="E45" s="47">
        <f t="shared" si="11"/>
        <v>10.8</v>
      </c>
      <c r="F45" s="49">
        <f>E40</f>
        <v>6</v>
      </c>
      <c r="G45" s="50">
        <f t="shared" si="8"/>
        <v>0.4499999999712001</v>
      </c>
      <c r="H45" s="113"/>
      <c r="I45" s="52">
        <v>0.11700000000000001</v>
      </c>
      <c r="J45" s="53">
        <f t="shared" si="9"/>
        <v>5.2649999996630413E-2</v>
      </c>
    </row>
    <row r="46" spans="1:10" ht="15.75" customHeight="1" x14ac:dyDescent="0.3">
      <c r="A46" s="61" t="s">
        <v>10</v>
      </c>
      <c r="B46" s="87">
        <v>0.68</v>
      </c>
      <c r="C46" s="46">
        <v>5</v>
      </c>
      <c r="D46" s="56">
        <f t="shared" si="10"/>
        <v>49.772727272727273</v>
      </c>
      <c r="E46" s="47">
        <f t="shared" ref="E46:E47" si="12">1.05*12</f>
        <v>12.600000000000001</v>
      </c>
      <c r="F46" s="49">
        <f>E40</f>
        <v>6</v>
      </c>
      <c r="G46" s="50">
        <f t="shared" si="8"/>
        <v>0.52499999996640012</v>
      </c>
      <c r="H46" s="113"/>
      <c r="I46" s="52">
        <v>0.112</v>
      </c>
      <c r="J46" s="53">
        <f t="shared" si="9"/>
        <v>5.8799999996236814E-2</v>
      </c>
    </row>
    <row r="47" spans="1:10" ht="15.75" customHeight="1" x14ac:dyDescent="0.3">
      <c r="A47" s="65" t="s">
        <v>46</v>
      </c>
      <c r="B47" s="66" t="s">
        <v>19</v>
      </c>
      <c r="C47" s="46">
        <v>6</v>
      </c>
      <c r="D47" s="56">
        <f t="shared" si="10"/>
        <v>55.5</v>
      </c>
      <c r="E47" s="48">
        <f t="shared" si="12"/>
        <v>12.600000000000001</v>
      </c>
      <c r="F47" s="49">
        <f>E40</f>
        <v>6</v>
      </c>
      <c r="G47" s="50">
        <f t="shared" si="8"/>
        <v>0.52499999996640012</v>
      </c>
      <c r="H47" s="113"/>
      <c r="I47" s="52">
        <v>7.0999999999999994E-2</v>
      </c>
      <c r="J47" s="53">
        <f t="shared" si="9"/>
        <v>3.7274999997614404E-2</v>
      </c>
    </row>
    <row r="48" spans="1:10" ht="15.75" customHeight="1" x14ac:dyDescent="0.3">
      <c r="A48" s="106" t="s">
        <v>47</v>
      </c>
      <c r="B48" s="109"/>
      <c r="C48" s="46">
        <v>7</v>
      </c>
      <c r="D48" s="56">
        <f t="shared" si="10"/>
        <v>61.227272727272727</v>
      </c>
      <c r="E48" s="47">
        <f>0.75*12</f>
        <v>9</v>
      </c>
      <c r="F48" s="49">
        <f>E40</f>
        <v>6</v>
      </c>
      <c r="G48" s="50">
        <f t="shared" si="8"/>
        <v>0.37499999997600003</v>
      </c>
      <c r="H48" s="113"/>
      <c r="I48" s="52">
        <v>0.11700000000000001</v>
      </c>
      <c r="J48" s="53">
        <f t="shared" si="9"/>
        <v>4.3874999997192007E-2</v>
      </c>
    </row>
    <row r="49" spans="1:10" ht="15.75" customHeight="1" x14ac:dyDescent="0.3">
      <c r="A49" s="107"/>
      <c r="B49" s="110"/>
      <c r="C49" s="46">
        <v>8</v>
      </c>
      <c r="D49" s="56">
        <f t="shared" si="10"/>
        <v>66.954545454545453</v>
      </c>
      <c r="E49" s="47">
        <f>0.6*12</f>
        <v>7.1999999999999993</v>
      </c>
      <c r="F49" s="49">
        <f>E40</f>
        <v>6</v>
      </c>
      <c r="G49" s="50">
        <f t="shared" si="8"/>
        <v>0.29999999998079996</v>
      </c>
      <c r="H49" s="113"/>
      <c r="I49" s="48">
        <v>4.4999999999999998E-2</v>
      </c>
      <c r="J49" s="53">
        <f t="shared" si="9"/>
        <v>1.3499999999135998E-2</v>
      </c>
    </row>
    <row r="50" spans="1:10" ht="15.75" customHeight="1" x14ac:dyDescent="0.3">
      <c r="A50" s="107"/>
      <c r="B50" s="110"/>
      <c r="C50" s="46">
        <v>9</v>
      </c>
      <c r="D50" s="56">
        <f t="shared" si="10"/>
        <v>72.681818181818187</v>
      </c>
      <c r="E50" s="47">
        <f>0.4*12</f>
        <v>4.8000000000000007</v>
      </c>
      <c r="F50" s="49">
        <f>E40</f>
        <v>6</v>
      </c>
      <c r="G50" s="50">
        <f t="shared" si="8"/>
        <v>0.19999999998720003</v>
      </c>
      <c r="H50" s="113"/>
      <c r="I50" s="48">
        <v>5.0000000000000001E-3</v>
      </c>
      <c r="J50" s="53">
        <f t="shared" si="9"/>
        <v>9.9999999993600022E-4</v>
      </c>
    </row>
    <row r="51" spans="1:10" ht="15.75" customHeight="1" x14ac:dyDescent="0.3">
      <c r="A51" s="107"/>
      <c r="B51" s="110"/>
      <c r="C51" s="46">
        <v>10</v>
      </c>
      <c r="D51" s="56">
        <f t="shared" si="10"/>
        <v>78.409090909090921</v>
      </c>
      <c r="E51" s="47">
        <f>0.2*12</f>
        <v>2.4000000000000004</v>
      </c>
      <c r="F51" s="49">
        <f>E40</f>
        <v>6</v>
      </c>
      <c r="G51" s="50">
        <f t="shared" si="8"/>
        <v>9.9999999993600014E-2</v>
      </c>
      <c r="H51" s="114"/>
      <c r="I51" s="48">
        <v>0</v>
      </c>
      <c r="J51" s="53">
        <f t="shared" si="9"/>
        <v>0</v>
      </c>
    </row>
    <row r="52" spans="1:10" ht="15.75" customHeight="1" x14ac:dyDescent="0.3">
      <c r="A52" s="107"/>
      <c r="B52" s="110"/>
      <c r="C52" s="67">
        <v>11</v>
      </c>
      <c r="D52" s="56">
        <f t="shared" si="10"/>
        <v>84.136363636363654</v>
      </c>
      <c r="E52" s="68">
        <f>0.1*12</f>
        <v>1.2000000000000002</v>
      </c>
      <c r="F52" s="69">
        <f>E$40</f>
        <v>6</v>
      </c>
      <c r="G52" s="50">
        <f t="shared" si="8"/>
        <v>4.9999999996800007E-2</v>
      </c>
      <c r="H52" s="57"/>
      <c r="I52" s="68">
        <v>0</v>
      </c>
      <c r="J52" s="53">
        <f t="shared" si="9"/>
        <v>0</v>
      </c>
    </row>
    <row r="53" spans="1:10" ht="15.75" customHeight="1" x14ac:dyDescent="0.3">
      <c r="A53" s="108"/>
      <c r="B53" s="111"/>
      <c r="C53" s="70"/>
      <c r="D53" s="70"/>
      <c r="E53" s="71"/>
      <c r="F53" s="72" t="s">
        <v>70</v>
      </c>
      <c r="G53" s="73">
        <f>SUM(G42:G52)</f>
        <v>3.649999999766401</v>
      </c>
      <c r="H53" s="75"/>
      <c r="I53" s="76" t="s">
        <v>51</v>
      </c>
      <c r="J53" s="77">
        <f>SUM(J42:J52)</f>
        <v>0.21834999998602564</v>
      </c>
    </row>
    <row r="54" spans="1:10" ht="15.75" customHeight="1" x14ac:dyDescent="0.25"/>
    <row r="55" spans="1:10" ht="15.75" customHeight="1" x14ac:dyDescent="0.3">
      <c r="A55" s="29" t="str">
        <f>$A$1</f>
        <v>MOONSONG</v>
      </c>
      <c r="B55" s="30" t="s">
        <v>23</v>
      </c>
      <c r="C55" s="31">
        <v>24</v>
      </c>
      <c r="D55" s="32" t="s">
        <v>24</v>
      </c>
      <c r="E55" s="33">
        <f>H55/J55</f>
        <v>6</v>
      </c>
      <c r="F55" s="34" t="s">
        <v>25</v>
      </c>
      <c r="G55" s="35" t="s">
        <v>26</v>
      </c>
      <c r="H55" s="36">
        <v>66</v>
      </c>
      <c r="I55" s="37" t="s">
        <v>27</v>
      </c>
      <c r="J55" s="38">
        <v>11</v>
      </c>
    </row>
    <row r="56" spans="1:10" ht="15.75" customHeight="1" x14ac:dyDescent="0.3">
      <c r="A56" s="39" t="s">
        <v>28</v>
      </c>
      <c r="B56" s="40">
        <v>4</v>
      </c>
      <c r="C56" s="41" t="s">
        <v>29</v>
      </c>
      <c r="D56" s="41" t="s">
        <v>30</v>
      </c>
      <c r="E56" s="42" t="s">
        <v>31</v>
      </c>
      <c r="F56" s="42" t="s">
        <v>32</v>
      </c>
      <c r="G56" s="42" t="s">
        <v>73</v>
      </c>
      <c r="H56" s="43" t="s">
        <v>34</v>
      </c>
      <c r="I56" s="42" t="s">
        <v>35</v>
      </c>
      <c r="J56" s="44" t="s">
        <v>37</v>
      </c>
    </row>
    <row r="57" spans="1:10" ht="15.75" customHeight="1" x14ac:dyDescent="0.3">
      <c r="A57" s="15" t="s">
        <v>39</v>
      </c>
      <c r="B57" s="45">
        <v>43892</v>
      </c>
      <c r="C57" s="46">
        <v>1</v>
      </c>
      <c r="D57" s="46">
        <f>$E$10*0.5+C55</f>
        <v>26.863636363636363</v>
      </c>
      <c r="E57" s="47">
        <f>0.56*12</f>
        <v>6.7200000000000006</v>
      </c>
      <c r="F57" s="49">
        <f>E55</f>
        <v>6</v>
      </c>
      <c r="G57" s="50">
        <f t="shared" ref="G57:G67" si="13">E57*F57*$H$13</f>
        <v>0.27999999998208003</v>
      </c>
      <c r="H57" s="51" t="s">
        <v>74</v>
      </c>
      <c r="I57" s="52">
        <v>0</v>
      </c>
      <c r="J57" s="53">
        <f t="shared" ref="J57:J67" si="14">G57*I57</f>
        <v>0</v>
      </c>
    </row>
    <row r="58" spans="1:10" ht="15.75" customHeight="1" x14ac:dyDescent="0.3">
      <c r="A58" s="54" t="s">
        <v>43</v>
      </c>
      <c r="B58" s="55">
        <v>0.61458333333333337</v>
      </c>
      <c r="C58" s="46">
        <v>2</v>
      </c>
      <c r="D58" s="56">
        <f t="shared" ref="D58:D67" si="15">D57+$E$10</f>
        <v>32.590909090909093</v>
      </c>
      <c r="E58" s="47">
        <f>0.75*12</f>
        <v>9</v>
      </c>
      <c r="F58" s="49">
        <f>E55</f>
        <v>6</v>
      </c>
      <c r="G58" s="50">
        <f t="shared" si="13"/>
        <v>0.37499999997600003</v>
      </c>
      <c r="H58" s="112">
        <v>6.9444444440000001E-3</v>
      </c>
      <c r="I58" s="52">
        <v>0</v>
      </c>
      <c r="J58" s="53">
        <f t="shared" si="14"/>
        <v>0</v>
      </c>
    </row>
    <row r="59" spans="1:10" ht="15.75" customHeight="1" x14ac:dyDescent="0.3">
      <c r="A59" s="59" t="s">
        <v>44</v>
      </c>
      <c r="B59" s="60" t="s">
        <v>65</v>
      </c>
      <c r="C59" s="46">
        <v>3</v>
      </c>
      <c r="D59" s="56">
        <f t="shared" si="15"/>
        <v>38.31818181818182</v>
      </c>
      <c r="E59" s="47">
        <f>1.05*12</f>
        <v>12.600000000000001</v>
      </c>
      <c r="F59" s="49">
        <f>E55</f>
        <v>6</v>
      </c>
      <c r="G59" s="50">
        <f t="shared" si="13"/>
        <v>0.52499999996640012</v>
      </c>
      <c r="H59" s="113"/>
      <c r="I59" s="52">
        <v>5.2999999999999999E-2</v>
      </c>
      <c r="J59" s="53">
        <f t="shared" si="14"/>
        <v>2.7824999998219205E-2</v>
      </c>
    </row>
    <row r="60" spans="1:10" ht="15.75" customHeight="1" x14ac:dyDescent="0.3">
      <c r="A60" s="61" t="s">
        <v>9</v>
      </c>
      <c r="B60" s="62"/>
      <c r="C60" s="46">
        <v>4</v>
      </c>
      <c r="D60" s="56">
        <f t="shared" si="15"/>
        <v>44.045454545454547</v>
      </c>
      <c r="E60" s="47">
        <f>1.1*12</f>
        <v>13.200000000000001</v>
      </c>
      <c r="F60" s="49">
        <f>E55</f>
        <v>6</v>
      </c>
      <c r="G60" s="50">
        <f t="shared" si="13"/>
        <v>0.54999999996479998</v>
      </c>
      <c r="H60" s="113"/>
      <c r="I60" s="85">
        <f>0.083</f>
        <v>8.3000000000000004E-2</v>
      </c>
      <c r="J60" s="53">
        <f t="shared" si="14"/>
        <v>4.5649999997078403E-2</v>
      </c>
    </row>
    <row r="61" spans="1:10" ht="15.75" customHeight="1" x14ac:dyDescent="0.3">
      <c r="A61" s="61" t="s">
        <v>10</v>
      </c>
      <c r="B61" s="87">
        <v>0.68</v>
      </c>
      <c r="C61" s="46">
        <v>5</v>
      </c>
      <c r="D61" s="56">
        <f t="shared" si="15"/>
        <v>49.772727272727273</v>
      </c>
      <c r="E61" s="48">
        <f>1.05*12</f>
        <v>12.600000000000001</v>
      </c>
      <c r="F61" s="49">
        <f>E55</f>
        <v>6</v>
      </c>
      <c r="G61" s="50">
        <f t="shared" si="13"/>
        <v>0.52499999996640012</v>
      </c>
      <c r="H61" s="113"/>
      <c r="I61" s="52">
        <v>9.4E-2</v>
      </c>
      <c r="J61" s="53">
        <f t="shared" si="14"/>
        <v>4.9349999996841615E-2</v>
      </c>
    </row>
    <row r="62" spans="1:10" ht="15.75" customHeight="1" x14ac:dyDescent="0.3">
      <c r="A62" s="65" t="s">
        <v>46</v>
      </c>
      <c r="B62" s="66" t="s">
        <v>19</v>
      </c>
      <c r="C62" s="46">
        <v>6</v>
      </c>
      <c r="D62" s="56">
        <f t="shared" si="15"/>
        <v>55.5</v>
      </c>
      <c r="E62" s="47">
        <f>1*12</f>
        <v>12</v>
      </c>
      <c r="F62" s="49">
        <f>E55</f>
        <v>6</v>
      </c>
      <c r="G62" s="50">
        <f t="shared" si="13"/>
        <v>0.49999999996799999</v>
      </c>
      <c r="H62" s="113"/>
      <c r="I62" s="85">
        <f>0.074</f>
        <v>7.3999999999999996E-2</v>
      </c>
      <c r="J62" s="53">
        <f t="shared" si="14"/>
        <v>3.6999999997631997E-2</v>
      </c>
    </row>
    <row r="63" spans="1:10" ht="15.75" customHeight="1" x14ac:dyDescent="0.3">
      <c r="A63" s="106" t="s">
        <v>47</v>
      </c>
      <c r="B63" s="109"/>
      <c r="C63" s="46">
        <v>7</v>
      </c>
      <c r="D63" s="56">
        <f t="shared" si="15"/>
        <v>61.227272727272727</v>
      </c>
      <c r="E63" s="47">
        <f>0.8*12</f>
        <v>9.6000000000000014</v>
      </c>
      <c r="F63" s="49">
        <f>E55</f>
        <v>6</v>
      </c>
      <c r="G63" s="50">
        <f t="shared" si="13"/>
        <v>0.39999999997440006</v>
      </c>
      <c r="H63" s="113"/>
      <c r="I63" s="52">
        <v>9.1999999999999998E-2</v>
      </c>
      <c r="J63" s="53">
        <f t="shared" si="14"/>
        <v>3.6799999997644807E-2</v>
      </c>
    </row>
    <row r="64" spans="1:10" ht="15.75" customHeight="1" x14ac:dyDescent="0.3">
      <c r="A64" s="107"/>
      <c r="B64" s="110"/>
      <c r="C64" s="46">
        <v>8</v>
      </c>
      <c r="D64" s="56">
        <f t="shared" si="15"/>
        <v>66.954545454545453</v>
      </c>
      <c r="E64" s="47">
        <f>0.6*12</f>
        <v>7.1999999999999993</v>
      </c>
      <c r="F64" s="49">
        <f>E55</f>
        <v>6</v>
      </c>
      <c r="G64" s="50">
        <f t="shared" si="13"/>
        <v>0.29999999998079996</v>
      </c>
      <c r="H64" s="113"/>
      <c r="I64" s="48">
        <v>3.6999999999999998E-2</v>
      </c>
      <c r="J64" s="53">
        <f t="shared" si="14"/>
        <v>1.1099999999289598E-2</v>
      </c>
    </row>
    <row r="65" spans="1:10" ht="15.75" customHeight="1" x14ac:dyDescent="0.3">
      <c r="A65" s="107"/>
      <c r="B65" s="110"/>
      <c r="C65" s="46">
        <v>9</v>
      </c>
      <c r="D65" s="56">
        <f t="shared" si="15"/>
        <v>72.681818181818187</v>
      </c>
      <c r="E65" s="47">
        <f>0.4*12</f>
        <v>4.8000000000000007</v>
      </c>
      <c r="F65" s="49">
        <f>E55</f>
        <v>6</v>
      </c>
      <c r="G65" s="50">
        <f t="shared" si="13"/>
        <v>0.19999999998720003</v>
      </c>
      <c r="H65" s="113"/>
      <c r="I65" s="48">
        <v>0</v>
      </c>
      <c r="J65" s="53">
        <f t="shared" si="14"/>
        <v>0</v>
      </c>
    </row>
    <row r="66" spans="1:10" ht="15.75" customHeight="1" x14ac:dyDescent="0.3">
      <c r="A66" s="107"/>
      <c r="B66" s="110"/>
      <c r="C66" s="46">
        <v>10</v>
      </c>
      <c r="D66" s="56">
        <f t="shared" si="15"/>
        <v>78.409090909090921</v>
      </c>
      <c r="E66" s="47">
        <f>0.2*12</f>
        <v>2.4000000000000004</v>
      </c>
      <c r="F66" s="49">
        <f>E55</f>
        <v>6</v>
      </c>
      <c r="G66" s="50">
        <f t="shared" si="13"/>
        <v>9.9999999993600014E-2</v>
      </c>
      <c r="H66" s="114"/>
      <c r="I66" s="48">
        <v>0</v>
      </c>
      <c r="J66" s="53">
        <f t="shared" si="14"/>
        <v>0</v>
      </c>
    </row>
    <row r="67" spans="1:10" ht="15.75" customHeight="1" x14ac:dyDescent="0.3">
      <c r="A67" s="107"/>
      <c r="B67" s="110"/>
      <c r="C67" s="67">
        <v>11</v>
      </c>
      <c r="D67" s="56">
        <f t="shared" si="15"/>
        <v>84.136363636363654</v>
      </c>
      <c r="E67" s="74">
        <f>0</f>
        <v>0</v>
      </c>
      <c r="F67" s="69">
        <f>E55</f>
        <v>6</v>
      </c>
      <c r="G67" s="50">
        <f t="shared" si="13"/>
        <v>0</v>
      </c>
      <c r="H67" s="57"/>
      <c r="I67" s="68">
        <v>0</v>
      </c>
      <c r="J67" s="53">
        <f t="shared" si="14"/>
        <v>0</v>
      </c>
    </row>
    <row r="68" spans="1:10" ht="15.75" customHeight="1" x14ac:dyDescent="0.3">
      <c r="A68" s="108"/>
      <c r="B68" s="111"/>
      <c r="C68" s="70"/>
      <c r="D68" s="70"/>
      <c r="E68" s="71"/>
      <c r="F68" s="72" t="s">
        <v>79</v>
      </c>
      <c r="G68" s="73">
        <f>SUM(G57:G67)</f>
        <v>3.7549999997596801</v>
      </c>
      <c r="H68" s="75"/>
      <c r="I68" s="76" t="s">
        <v>51</v>
      </c>
      <c r="J68" s="77">
        <f>SUM(J57:J67)</f>
        <v>0.20772499998670563</v>
      </c>
    </row>
    <row r="69" spans="1:10" ht="15.75" customHeight="1" x14ac:dyDescent="0.25"/>
    <row r="70" spans="1:10" ht="15.75" customHeight="1" x14ac:dyDescent="0.3">
      <c r="A70" s="29" t="str">
        <f>$A$1</f>
        <v>MOONSONG</v>
      </c>
      <c r="B70" s="30" t="s">
        <v>23</v>
      </c>
      <c r="C70" s="81">
        <v>0</v>
      </c>
      <c r="D70" s="32" t="s">
        <v>24</v>
      </c>
      <c r="E70" s="33" t="e">
        <f>H70/J70</f>
        <v>#DIV/0!</v>
      </c>
      <c r="F70" s="34" t="s">
        <v>25</v>
      </c>
      <c r="G70" s="35" t="s">
        <v>26</v>
      </c>
      <c r="H70" s="82"/>
      <c r="I70" s="37" t="s">
        <v>27</v>
      </c>
      <c r="J70" s="83"/>
    </row>
    <row r="71" spans="1:10" ht="15.75" customHeight="1" x14ac:dyDescent="0.3">
      <c r="A71" s="39" t="s">
        <v>28</v>
      </c>
      <c r="B71" s="40">
        <v>5</v>
      </c>
      <c r="C71" s="41" t="s">
        <v>29</v>
      </c>
      <c r="D71" s="41" t="s">
        <v>30</v>
      </c>
      <c r="E71" s="42" t="s">
        <v>31</v>
      </c>
      <c r="F71" s="42" t="s">
        <v>32</v>
      </c>
      <c r="G71" s="42" t="s">
        <v>82</v>
      </c>
      <c r="H71" s="43" t="s">
        <v>34</v>
      </c>
      <c r="I71" s="42" t="s">
        <v>35</v>
      </c>
      <c r="J71" s="44" t="s">
        <v>37</v>
      </c>
    </row>
    <row r="72" spans="1:10" ht="15.75" customHeight="1" x14ac:dyDescent="0.3">
      <c r="A72" s="15" t="s">
        <v>39</v>
      </c>
      <c r="B72" s="84"/>
      <c r="C72" s="46">
        <v>1</v>
      </c>
      <c r="D72" s="46">
        <f>$E$10*0.5+C70</f>
        <v>2.8636363636363638</v>
      </c>
      <c r="E72" s="47"/>
      <c r="F72" s="49" t="e">
        <f>E70</f>
        <v>#DIV/0!</v>
      </c>
      <c r="G72" s="50" t="e">
        <f t="shared" ref="G72:G81" si="16">E72*F72*$H$13</f>
        <v>#DIV/0!</v>
      </c>
      <c r="H72" s="51" t="s">
        <v>85</v>
      </c>
      <c r="I72" s="85"/>
      <c r="J72" s="53" t="e">
        <f t="shared" ref="J72:J81" si="17">G72*I72</f>
        <v>#DIV/0!</v>
      </c>
    </row>
    <row r="73" spans="1:10" ht="15.75" customHeight="1" x14ac:dyDescent="0.3">
      <c r="A73" s="54" t="s">
        <v>43</v>
      </c>
      <c r="B73" s="62"/>
      <c r="C73" s="46">
        <v>2</v>
      </c>
      <c r="D73" s="56">
        <f t="shared" ref="D73:D81" si="18">D72+$E$10</f>
        <v>8.5909090909090917</v>
      </c>
      <c r="E73" s="47"/>
      <c r="F73" s="49" t="e">
        <f>E70</f>
        <v>#DIV/0!</v>
      </c>
      <c r="G73" s="50" t="e">
        <f t="shared" si="16"/>
        <v>#DIV/0!</v>
      </c>
      <c r="H73" s="112">
        <v>6.9444444440000001E-3</v>
      </c>
      <c r="I73" s="85"/>
      <c r="J73" s="53" t="e">
        <f t="shared" si="17"/>
        <v>#DIV/0!</v>
      </c>
    </row>
    <row r="74" spans="1:10" ht="15.75" customHeight="1" x14ac:dyDescent="0.3">
      <c r="A74" s="59" t="s">
        <v>44</v>
      </c>
      <c r="B74" s="62"/>
      <c r="C74" s="46">
        <v>3</v>
      </c>
      <c r="D74" s="56">
        <f t="shared" si="18"/>
        <v>14.31818181818182</v>
      </c>
      <c r="E74" s="47"/>
      <c r="F74" s="49" t="e">
        <f>E70</f>
        <v>#DIV/0!</v>
      </c>
      <c r="G74" s="50" t="e">
        <f t="shared" si="16"/>
        <v>#DIV/0!</v>
      </c>
      <c r="H74" s="113"/>
      <c r="I74" s="85"/>
      <c r="J74" s="53" t="e">
        <f t="shared" si="17"/>
        <v>#DIV/0!</v>
      </c>
    </row>
    <row r="75" spans="1:10" ht="15.75" customHeight="1" x14ac:dyDescent="0.3">
      <c r="A75" s="61" t="s">
        <v>9</v>
      </c>
      <c r="B75" s="62"/>
      <c r="C75" s="46">
        <v>4</v>
      </c>
      <c r="D75" s="56">
        <f t="shared" si="18"/>
        <v>20.045454545454547</v>
      </c>
      <c r="E75" s="47"/>
      <c r="F75" s="49" t="e">
        <f>E70</f>
        <v>#DIV/0!</v>
      </c>
      <c r="G75" s="50" t="e">
        <f t="shared" si="16"/>
        <v>#DIV/0!</v>
      </c>
      <c r="H75" s="113"/>
      <c r="I75" s="85"/>
      <c r="J75" s="53" t="e">
        <f t="shared" si="17"/>
        <v>#DIV/0!</v>
      </c>
    </row>
    <row r="76" spans="1:10" ht="15.75" customHeight="1" x14ac:dyDescent="0.3">
      <c r="A76" s="61" t="s">
        <v>10</v>
      </c>
      <c r="B76" s="63"/>
      <c r="C76" s="46">
        <v>5</v>
      </c>
      <c r="D76" s="56">
        <f t="shared" si="18"/>
        <v>25.772727272727273</v>
      </c>
      <c r="E76" s="47"/>
      <c r="F76" s="49" t="e">
        <f>E70</f>
        <v>#DIV/0!</v>
      </c>
      <c r="G76" s="50" t="e">
        <f t="shared" si="16"/>
        <v>#DIV/0!</v>
      </c>
      <c r="H76" s="113"/>
      <c r="I76" s="85"/>
      <c r="J76" s="53" t="e">
        <f t="shared" si="17"/>
        <v>#DIV/0!</v>
      </c>
    </row>
    <row r="77" spans="1:10" ht="15.75" customHeight="1" x14ac:dyDescent="0.3">
      <c r="A77" s="65" t="s">
        <v>46</v>
      </c>
      <c r="B77" s="86"/>
      <c r="C77" s="46">
        <v>6</v>
      </c>
      <c r="D77" s="56">
        <f t="shared" si="18"/>
        <v>31.5</v>
      </c>
      <c r="E77" s="47"/>
      <c r="F77" s="49" t="e">
        <f>E70</f>
        <v>#DIV/0!</v>
      </c>
      <c r="G77" s="50" t="e">
        <f t="shared" si="16"/>
        <v>#DIV/0!</v>
      </c>
      <c r="H77" s="113"/>
      <c r="I77" s="85"/>
      <c r="J77" s="53" t="e">
        <f t="shared" si="17"/>
        <v>#DIV/0!</v>
      </c>
    </row>
    <row r="78" spans="1:10" ht="15.75" customHeight="1" x14ac:dyDescent="0.3">
      <c r="A78" s="106" t="s">
        <v>47</v>
      </c>
      <c r="B78" s="109"/>
      <c r="C78" s="46">
        <v>7</v>
      </c>
      <c r="D78" s="56">
        <f t="shared" si="18"/>
        <v>37.227272727272727</v>
      </c>
      <c r="E78" s="47"/>
      <c r="F78" s="49" t="e">
        <f>E70</f>
        <v>#DIV/0!</v>
      </c>
      <c r="G78" s="50" t="e">
        <f t="shared" si="16"/>
        <v>#DIV/0!</v>
      </c>
      <c r="H78" s="113"/>
      <c r="I78" s="85"/>
      <c r="J78" s="53" t="e">
        <f t="shared" si="17"/>
        <v>#DIV/0!</v>
      </c>
    </row>
    <row r="79" spans="1:10" ht="15.75" customHeight="1" x14ac:dyDescent="0.3">
      <c r="A79" s="107"/>
      <c r="B79" s="110"/>
      <c r="C79" s="46">
        <v>8</v>
      </c>
      <c r="D79" s="56">
        <f t="shared" si="18"/>
        <v>42.954545454545453</v>
      </c>
      <c r="E79" s="47"/>
      <c r="F79" s="49" t="e">
        <f>E70</f>
        <v>#DIV/0!</v>
      </c>
      <c r="G79" s="50" t="e">
        <f t="shared" si="16"/>
        <v>#DIV/0!</v>
      </c>
      <c r="H79" s="113"/>
      <c r="I79" s="47"/>
      <c r="J79" s="53" t="e">
        <f t="shared" si="17"/>
        <v>#DIV/0!</v>
      </c>
    </row>
    <row r="80" spans="1:10" ht="15.75" customHeight="1" x14ac:dyDescent="0.3">
      <c r="A80" s="107"/>
      <c r="B80" s="110"/>
      <c r="C80" s="46">
        <v>9</v>
      </c>
      <c r="D80" s="56">
        <f t="shared" si="18"/>
        <v>48.68181818181818</v>
      </c>
      <c r="E80" s="47"/>
      <c r="F80" s="49" t="e">
        <f>E70</f>
        <v>#DIV/0!</v>
      </c>
      <c r="G80" s="50" t="e">
        <f t="shared" si="16"/>
        <v>#DIV/0!</v>
      </c>
      <c r="H80" s="113"/>
      <c r="I80" s="47"/>
      <c r="J80" s="53" t="e">
        <f t="shared" si="17"/>
        <v>#DIV/0!</v>
      </c>
    </row>
    <row r="81" spans="1:10" ht="15.75" customHeight="1" x14ac:dyDescent="0.3">
      <c r="A81" s="107"/>
      <c r="B81" s="110"/>
      <c r="C81" s="46">
        <v>10</v>
      </c>
      <c r="D81" s="56">
        <f t="shared" si="18"/>
        <v>54.409090909090907</v>
      </c>
      <c r="E81" s="47"/>
      <c r="F81" s="49" t="e">
        <f>E70</f>
        <v>#DIV/0!</v>
      </c>
      <c r="G81" s="50" t="e">
        <f t="shared" si="16"/>
        <v>#DIV/0!</v>
      </c>
      <c r="H81" s="114"/>
      <c r="I81" s="47"/>
      <c r="J81" s="53" t="e">
        <f t="shared" si="17"/>
        <v>#DIV/0!</v>
      </c>
    </row>
    <row r="82" spans="1:10" ht="15.75" customHeight="1" x14ac:dyDescent="0.3">
      <c r="A82" s="108"/>
      <c r="B82" s="111"/>
      <c r="C82" s="70"/>
      <c r="D82" s="70"/>
      <c r="E82" s="71"/>
      <c r="F82" s="72" t="s">
        <v>88</v>
      </c>
      <c r="G82" s="73" t="e">
        <f>SUM(G72:G81)</f>
        <v>#DIV/0!</v>
      </c>
      <c r="H82" s="75"/>
      <c r="I82" s="76" t="s">
        <v>51</v>
      </c>
      <c r="J82" s="77" t="e">
        <f>SUM(J72:J81)</f>
        <v>#DIV/0!</v>
      </c>
    </row>
    <row r="83" spans="1:10" ht="15.75" customHeight="1" x14ac:dyDescent="0.25"/>
    <row r="84" spans="1:10" ht="15.75" customHeight="1" x14ac:dyDescent="0.3">
      <c r="A84" s="29" t="str">
        <f>$A$1</f>
        <v>MOONSONG</v>
      </c>
      <c r="B84" s="30" t="s">
        <v>23</v>
      </c>
      <c r="C84" s="81">
        <v>0</v>
      </c>
      <c r="D84" s="32" t="s">
        <v>24</v>
      </c>
      <c r="E84" s="33" t="e">
        <f>H84/J84</f>
        <v>#DIV/0!</v>
      </c>
      <c r="F84" s="34" t="s">
        <v>25</v>
      </c>
      <c r="G84" s="35" t="s">
        <v>26</v>
      </c>
      <c r="H84" s="82"/>
      <c r="I84" s="37" t="s">
        <v>27</v>
      </c>
      <c r="J84" s="83"/>
    </row>
    <row r="85" spans="1:10" ht="15.75" customHeight="1" x14ac:dyDescent="0.3">
      <c r="A85" s="39" t="s">
        <v>28</v>
      </c>
      <c r="B85" s="40">
        <v>6</v>
      </c>
      <c r="C85" s="41" t="s">
        <v>29</v>
      </c>
      <c r="D85" s="41" t="s">
        <v>30</v>
      </c>
      <c r="E85" s="42" t="s">
        <v>31</v>
      </c>
      <c r="F85" s="42" t="s">
        <v>32</v>
      </c>
      <c r="G85" s="42" t="s">
        <v>89</v>
      </c>
      <c r="H85" s="43" t="s">
        <v>34</v>
      </c>
      <c r="I85" s="42" t="s">
        <v>35</v>
      </c>
      <c r="J85" s="44" t="s">
        <v>37</v>
      </c>
    </row>
    <row r="86" spans="1:10" ht="15.75" customHeight="1" x14ac:dyDescent="0.3">
      <c r="A86" s="15" t="s">
        <v>39</v>
      </c>
      <c r="B86" s="84"/>
      <c r="C86" s="46">
        <v>1</v>
      </c>
      <c r="D86" s="46">
        <f>$E$10*0.5+C84</f>
        <v>2.8636363636363638</v>
      </c>
      <c r="E86" s="47"/>
      <c r="F86" s="49" t="e">
        <f>E84</f>
        <v>#DIV/0!</v>
      </c>
      <c r="G86" s="50" t="e">
        <f t="shared" ref="G86:G95" si="19">E86*F86*$H$13</f>
        <v>#DIV/0!</v>
      </c>
      <c r="H86" s="51" t="s">
        <v>91</v>
      </c>
      <c r="I86" s="85"/>
      <c r="J86" s="53" t="e">
        <f t="shared" ref="J86:J95" si="20">G86*I86</f>
        <v>#DIV/0!</v>
      </c>
    </row>
    <row r="87" spans="1:10" ht="15.75" customHeight="1" x14ac:dyDescent="0.3">
      <c r="A87" s="54" t="s">
        <v>43</v>
      </c>
      <c r="B87" s="62"/>
      <c r="C87" s="46">
        <v>2</v>
      </c>
      <c r="D87" s="56">
        <f t="shared" ref="D87:D95" si="21">D86+$E$10</f>
        <v>8.5909090909090917</v>
      </c>
      <c r="E87" s="47"/>
      <c r="F87" s="49" t="e">
        <f>E84</f>
        <v>#DIV/0!</v>
      </c>
      <c r="G87" s="50" t="e">
        <f t="shared" si="19"/>
        <v>#DIV/0!</v>
      </c>
      <c r="H87" s="112">
        <v>6.9444444440000001E-3</v>
      </c>
      <c r="I87" s="85"/>
      <c r="J87" s="53" t="e">
        <f t="shared" si="20"/>
        <v>#DIV/0!</v>
      </c>
    </row>
    <row r="88" spans="1:10" ht="15.75" customHeight="1" x14ac:dyDescent="0.3">
      <c r="A88" s="59" t="s">
        <v>44</v>
      </c>
      <c r="B88" s="62"/>
      <c r="C88" s="46">
        <v>3</v>
      </c>
      <c r="D88" s="56">
        <f t="shared" si="21"/>
        <v>14.31818181818182</v>
      </c>
      <c r="E88" s="47"/>
      <c r="F88" s="49" t="e">
        <f>E84</f>
        <v>#DIV/0!</v>
      </c>
      <c r="G88" s="50" t="e">
        <f t="shared" si="19"/>
        <v>#DIV/0!</v>
      </c>
      <c r="H88" s="113"/>
      <c r="I88" s="85"/>
      <c r="J88" s="53" t="e">
        <f t="shared" si="20"/>
        <v>#DIV/0!</v>
      </c>
    </row>
    <row r="89" spans="1:10" ht="15.75" customHeight="1" x14ac:dyDescent="0.3">
      <c r="A89" s="61" t="s">
        <v>9</v>
      </c>
      <c r="B89" s="62"/>
      <c r="C89" s="46">
        <v>4</v>
      </c>
      <c r="D89" s="56">
        <f t="shared" si="21"/>
        <v>20.045454545454547</v>
      </c>
      <c r="E89" s="47"/>
      <c r="F89" s="49" t="e">
        <f>E84</f>
        <v>#DIV/0!</v>
      </c>
      <c r="G89" s="50" t="e">
        <f t="shared" si="19"/>
        <v>#DIV/0!</v>
      </c>
      <c r="H89" s="113"/>
      <c r="I89" s="85"/>
      <c r="J89" s="53" t="e">
        <f t="shared" si="20"/>
        <v>#DIV/0!</v>
      </c>
    </row>
    <row r="90" spans="1:10" ht="15.75" customHeight="1" x14ac:dyDescent="0.3">
      <c r="A90" s="61" t="s">
        <v>10</v>
      </c>
      <c r="B90" s="63"/>
      <c r="C90" s="46">
        <v>5</v>
      </c>
      <c r="D90" s="56">
        <f t="shared" si="21"/>
        <v>25.772727272727273</v>
      </c>
      <c r="E90" s="47"/>
      <c r="F90" s="49" t="e">
        <f>E84</f>
        <v>#DIV/0!</v>
      </c>
      <c r="G90" s="50" t="e">
        <f t="shared" si="19"/>
        <v>#DIV/0!</v>
      </c>
      <c r="H90" s="113"/>
      <c r="I90" s="85"/>
      <c r="J90" s="53" t="e">
        <f t="shared" si="20"/>
        <v>#DIV/0!</v>
      </c>
    </row>
    <row r="91" spans="1:10" ht="15.75" customHeight="1" x14ac:dyDescent="0.3">
      <c r="A91" s="65" t="s">
        <v>46</v>
      </c>
      <c r="B91" s="86"/>
      <c r="C91" s="46">
        <v>6</v>
      </c>
      <c r="D91" s="56">
        <f t="shared" si="21"/>
        <v>31.5</v>
      </c>
      <c r="E91" s="47"/>
      <c r="F91" s="49" t="e">
        <f>E84</f>
        <v>#DIV/0!</v>
      </c>
      <c r="G91" s="50" t="e">
        <f t="shared" si="19"/>
        <v>#DIV/0!</v>
      </c>
      <c r="H91" s="113"/>
      <c r="I91" s="85"/>
      <c r="J91" s="53" t="e">
        <f t="shared" si="20"/>
        <v>#DIV/0!</v>
      </c>
    </row>
    <row r="92" spans="1:10" ht="15.75" customHeight="1" x14ac:dyDescent="0.3">
      <c r="A92" s="106" t="s">
        <v>47</v>
      </c>
      <c r="B92" s="109"/>
      <c r="C92" s="46">
        <v>7</v>
      </c>
      <c r="D92" s="56">
        <f t="shared" si="21"/>
        <v>37.227272727272727</v>
      </c>
      <c r="E92" s="47"/>
      <c r="F92" s="49" t="e">
        <f>E84</f>
        <v>#DIV/0!</v>
      </c>
      <c r="G92" s="50" t="e">
        <f t="shared" si="19"/>
        <v>#DIV/0!</v>
      </c>
      <c r="H92" s="113"/>
      <c r="I92" s="85"/>
      <c r="J92" s="53" t="e">
        <f t="shared" si="20"/>
        <v>#DIV/0!</v>
      </c>
    </row>
    <row r="93" spans="1:10" ht="15.75" customHeight="1" x14ac:dyDescent="0.3">
      <c r="A93" s="107"/>
      <c r="B93" s="110"/>
      <c r="C93" s="46">
        <v>8</v>
      </c>
      <c r="D93" s="56">
        <f t="shared" si="21"/>
        <v>42.954545454545453</v>
      </c>
      <c r="E93" s="47"/>
      <c r="F93" s="49" t="e">
        <f>E84</f>
        <v>#DIV/0!</v>
      </c>
      <c r="G93" s="50" t="e">
        <f t="shared" si="19"/>
        <v>#DIV/0!</v>
      </c>
      <c r="H93" s="113"/>
      <c r="I93" s="47"/>
      <c r="J93" s="53" t="e">
        <f t="shared" si="20"/>
        <v>#DIV/0!</v>
      </c>
    </row>
    <row r="94" spans="1:10" ht="15.75" customHeight="1" x14ac:dyDescent="0.3">
      <c r="A94" s="107"/>
      <c r="B94" s="110"/>
      <c r="C94" s="46">
        <v>9</v>
      </c>
      <c r="D94" s="56">
        <f t="shared" si="21"/>
        <v>48.68181818181818</v>
      </c>
      <c r="E94" s="47"/>
      <c r="F94" s="49" t="e">
        <f>E84</f>
        <v>#DIV/0!</v>
      </c>
      <c r="G94" s="50" t="e">
        <f t="shared" si="19"/>
        <v>#DIV/0!</v>
      </c>
      <c r="H94" s="113"/>
      <c r="I94" s="47"/>
      <c r="J94" s="53" t="e">
        <f t="shared" si="20"/>
        <v>#DIV/0!</v>
      </c>
    </row>
    <row r="95" spans="1:10" ht="15.75" customHeight="1" x14ac:dyDescent="0.3">
      <c r="A95" s="107"/>
      <c r="B95" s="110"/>
      <c r="C95" s="46">
        <v>10</v>
      </c>
      <c r="D95" s="56">
        <f t="shared" si="21"/>
        <v>54.409090909090907</v>
      </c>
      <c r="E95" s="47"/>
      <c r="F95" s="49" t="e">
        <f>E84</f>
        <v>#DIV/0!</v>
      </c>
      <c r="G95" s="50" t="e">
        <f t="shared" si="19"/>
        <v>#DIV/0!</v>
      </c>
      <c r="H95" s="114"/>
      <c r="I95" s="47"/>
      <c r="J95" s="53" t="e">
        <f t="shared" si="20"/>
        <v>#DIV/0!</v>
      </c>
    </row>
    <row r="96" spans="1:10" ht="15.75" customHeight="1" x14ac:dyDescent="0.3">
      <c r="A96" s="108"/>
      <c r="B96" s="111"/>
      <c r="C96" s="70"/>
      <c r="D96" s="70"/>
      <c r="E96" s="71"/>
      <c r="F96" s="72" t="s">
        <v>95</v>
      </c>
      <c r="G96" s="73" t="e">
        <f>SUM(G86:G95)</f>
        <v>#DIV/0!</v>
      </c>
      <c r="H96" s="75"/>
      <c r="I96" s="76" t="s">
        <v>51</v>
      </c>
      <c r="J96" s="77" t="e">
        <f>SUM(J86:J95)</f>
        <v>#DIV/0!</v>
      </c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</sheetData>
  <mergeCells count="19">
    <mergeCell ref="B1:G1"/>
    <mergeCell ref="H13:H21"/>
    <mergeCell ref="A18:A23"/>
    <mergeCell ref="B18:B23"/>
    <mergeCell ref="H28:H36"/>
    <mergeCell ref="B33:B38"/>
    <mergeCell ref="A92:A96"/>
    <mergeCell ref="B92:B96"/>
    <mergeCell ref="H43:H51"/>
    <mergeCell ref="H58:H66"/>
    <mergeCell ref="H73:H81"/>
    <mergeCell ref="H87:H95"/>
    <mergeCell ref="B48:B53"/>
    <mergeCell ref="A33:A38"/>
    <mergeCell ref="A48:A53"/>
    <mergeCell ref="A63:A68"/>
    <mergeCell ref="B63:B68"/>
    <mergeCell ref="A78:A82"/>
    <mergeCell ref="B78:B82"/>
  </mergeCells>
  <dataValidations count="1">
    <dataValidation type="list" allowBlank="1" showErrorMessage="1" sqref="B17 B32 B47 B62 B77 B91">
      <formula1>$H$5:$H$8</formula1>
    </dataValidation>
  </dataValidation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defaultColWidth="12.59765625" defaultRowHeight="15" customHeight="1" x14ac:dyDescent="0.25"/>
  <cols>
    <col min="1" max="1" width="18.69921875" customWidth="1"/>
    <col min="2" max="2" width="20.69921875" customWidth="1"/>
    <col min="3" max="3" width="11.69921875" customWidth="1"/>
    <col min="4" max="4" width="18.19921875" customWidth="1"/>
    <col min="5" max="5" width="14.3984375" customWidth="1"/>
    <col min="6" max="7" width="20.69921875" customWidth="1"/>
    <col min="8" max="8" width="12.59765625" customWidth="1"/>
    <col min="9" max="9" width="14.8984375" customWidth="1"/>
    <col min="10" max="10" width="8.19921875" customWidth="1"/>
    <col min="11" max="26" width="7.59765625" customWidth="1"/>
  </cols>
  <sheetData>
    <row r="1" spans="1:11" ht="22.8" x14ac:dyDescent="0.4">
      <c r="A1" s="102" t="s">
        <v>110</v>
      </c>
      <c r="B1" s="115" t="s">
        <v>1</v>
      </c>
      <c r="C1" s="116"/>
      <c r="D1" s="116"/>
      <c r="E1" s="116"/>
      <c r="F1" s="116"/>
      <c r="G1" s="117"/>
      <c r="I1" s="2" t="s">
        <v>4</v>
      </c>
    </row>
    <row r="2" spans="1:11" ht="13.5" customHeight="1" x14ac:dyDescent="0.3">
      <c r="A2" s="3" t="s">
        <v>5</v>
      </c>
      <c r="B2" s="4" t="s">
        <v>6</v>
      </c>
      <c r="C2" s="4" t="s">
        <v>7</v>
      </c>
      <c r="D2" s="4" t="s">
        <v>8</v>
      </c>
      <c r="E2" s="5" t="s">
        <v>9</v>
      </c>
      <c r="F2" s="5" t="s">
        <v>10</v>
      </c>
      <c r="G2" s="6" t="s">
        <v>11</v>
      </c>
      <c r="I2" s="7" t="s">
        <v>12</v>
      </c>
    </row>
    <row r="3" spans="1:11" ht="14.4" x14ac:dyDescent="0.3">
      <c r="A3" s="8">
        <f>B11</f>
        <v>1</v>
      </c>
      <c r="B3" s="103">
        <f>B12+B13</f>
        <v>0</v>
      </c>
      <c r="C3" s="10" t="e">
        <f>J22</f>
        <v>#DIV/0!</v>
      </c>
      <c r="D3" s="10" t="e">
        <f t="shared" ref="D3:D8" si="0">C3*448.8325660485</f>
        <v>#DIV/0!</v>
      </c>
      <c r="E3" s="11">
        <f>B15</f>
        <v>0</v>
      </c>
      <c r="F3" s="11">
        <f>B16</f>
        <v>0</v>
      </c>
      <c r="G3" s="13">
        <f>B17</f>
        <v>0</v>
      </c>
      <c r="I3" s="14" t="s">
        <v>13</v>
      </c>
    </row>
    <row r="4" spans="1:11" ht="14.4" x14ac:dyDescent="0.3">
      <c r="A4" s="15">
        <f>B25</f>
        <v>2</v>
      </c>
      <c r="B4" s="104">
        <f>B26+B27</f>
        <v>0</v>
      </c>
      <c r="C4" s="17" t="e">
        <f>J36</f>
        <v>#DIV/0!</v>
      </c>
      <c r="D4" s="17" t="e">
        <f t="shared" si="0"/>
        <v>#DIV/0!</v>
      </c>
      <c r="E4" s="18">
        <f>B29</f>
        <v>0</v>
      </c>
      <c r="F4" s="18">
        <f>B30</f>
        <v>0</v>
      </c>
      <c r="G4" s="20">
        <f>B31</f>
        <v>0</v>
      </c>
      <c r="I4" s="21" t="s">
        <v>14</v>
      </c>
    </row>
    <row r="5" spans="1:11" ht="14.4" x14ac:dyDescent="0.3">
      <c r="A5" s="15">
        <f>B39</f>
        <v>3</v>
      </c>
      <c r="B5" s="104">
        <f>B40+B41</f>
        <v>0</v>
      </c>
      <c r="C5" s="17" t="e">
        <f>J50</f>
        <v>#DIV/0!</v>
      </c>
      <c r="D5" s="17" t="e">
        <f t="shared" si="0"/>
        <v>#DIV/0!</v>
      </c>
      <c r="E5" s="18">
        <f>B43</f>
        <v>0</v>
      </c>
      <c r="F5" s="18">
        <f>B44</f>
        <v>0</v>
      </c>
      <c r="G5" s="20">
        <f>B45</f>
        <v>0</v>
      </c>
      <c r="H5" s="22" t="s">
        <v>15</v>
      </c>
      <c r="I5" s="21" t="s">
        <v>16</v>
      </c>
    </row>
    <row r="6" spans="1:11" ht="14.4" x14ac:dyDescent="0.3">
      <c r="A6" s="15">
        <f>B53</f>
        <v>4</v>
      </c>
      <c r="B6" s="104">
        <f>B54+B55</f>
        <v>0</v>
      </c>
      <c r="C6" s="17" t="e">
        <f>J64</f>
        <v>#DIV/0!</v>
      </c>
      <c r="D6" s="17" t="e">
        <f t="shared" si="0"/>
        <v>#DIV/0!</v>
      </c>
      <c r="E6" s="18">
        <f>B57</f>
        <v>0</v>
      </c>
      <c r="F6" s="18">
        <f>B58</f>
        <v>0</v>
      </c>
      <c r="G6" s="20">
        <f>B59</f>
        <v>0</v>
      </c>
      <c r="H6" s="22" t="s">
        <v>17</v>
      </c>
      <c r="I6" s="21" t="s">
        <v>18</v>
      </c>
    </row>
    <row r="7" spans="1:11" ht="14.4" x14ac:dyDescent="0.3">
      <c r="A7" s="15">
        <f>B67</f>
        <v>5</v>
      </c>
      <c r="B7" s="104">
        <f>B68+B69</f>
        <v>0</v>
      </c>
      <c r="C7" s="17" t="e">
        <f>J78</f>
        <v>#DIV/0!</v>
      </c>
      <c r="D7" s="17" t="e">
        <f t="shared" si="0"/>
        <v>#DIV/0!</v>
      </c>
      <c r="E7" s="18">
        <f>B71</f>
        <v>0</v>
      </c>
      <c r="F7" s="18">
        <f>B72</f>
        <v>0</v>
      </c>
      <c r="G7" s="20">
        <f>B73</f>
        <v>0</v>
      </c>
      <c r="H7" s="22" t="s">
        <v>19</v>
      </c>
      <c r="I7" s="21" t="s">
        <v>20</v>
      </c>
    </row>
    <row r="8" spans="1:11" ht="14.4" x14ac:dyDescent="0.3">
      <c r="A8" s="23">
        <f>B81</f>
        <v>6</v>
      </c>
      <c r="B8" s="105">
        <f>B82+B83</f>
        <v>0</v>
      </c>
      <c r="C8" s="25" t="e">
        <f>J92</f>
        <v>#DIV/0!</v>
      </c>
      <c r="D8" s="25" t="e">
        <f t="shared" si="0"/>
        <v>#DIV/0!</v>
      </c>
      <c r="E8" s="28">
        <f>B85</f>
        <v>0</v>
      </c>
      <c r="F8" s="28">
        <f>B86</f>
        <v>0</v>
      </c>
      <c r="G8" s="27">
        <f>B87</f>
        <v>0</v>
      </c>
      <c r="H8" s="22" t="s">
        <v>21</v>
      </c>
      <c r="I8" s="21" t="s">
        <v>22</v>
      </c>
    </row>
    <row r="10" spans="1:11" ht="14.4" x14ac:dyDescent="0.3">
      <c r="A10" s="29" t="str">
        <f>$A$1</f>
        <v>DEL DIOS</v>
      </c>
      <c r="B10" s="30" t="s">
        <v>23</v>
      </c>
      <c r="C10" s="81">
        <v>0</v>
      </c>
      <c r="D10" s="32" t="s">
        <v>24</v>
      </c>
      <c r="E10" s="33" t="e">
        <f>H10/J10</f>
        <v>#DIV/0!</v>
      </c>
      <c r="F10" s="34" t="s">
        <v>25</v>
      </c>
      <c r="G10" s="35" t="s">
        <v>26</v>
      </c>
      <c r="H10" s="82"/>
      <c r="I10" s="37" t="s">
        <v>27</v>
      </c>
      <c r="J10" s="83"/>
    </row>
    <row r="11" spans="1:11" ht="13.5" customHeight="1" x14ac:dyDescent="0.3">
      <c r="A11" s="39" t="s">
        <v>28</v>
      </c>
      <c r="B11" s="40">
        <v>1</v>
      </c>
      <c r="C11" s="41" t="s">
        <v>29</v>
      </c>
      <c r="D11" s="41" t="s">
        <v>30</v>
      </c>
      <c r="E11" s="42" t="s">
        <v>31</v>
      </c>
      <c r="F11" s="42" t="s">
        <v>32</v>
      </c>
      <c r="G11" s="42" t="s">
        <v>205</v>
      </c>
      <c r="H11" s="43" t="s">
        <v>34</v>
      </c>
      <c r="I11" s="42" t="s">
        <v>35</v>
      </c>
      <c r="J11" s="44" t="s">
        <v>37</v>
      </c>
    </row>
    <row r="12" spans="1:11" ht="14.25" customHeight="1" x14ac:dyDescent="0.3">
      <c r="A12" s="15" t="s">
        <v>39</v>
      </c>
      <c r="B12" s="84"/>
      <c r="C12" s="46">
        <v>1</v>
      </c>
      <c r="D12" s="46" t="e">
        <f>$E$10*0.5+C10</f>
        <v>#DIV/0!</v>
      </c>
      <c r="E12" s="47"/>
      <c r="F12" s="49" t="e">
        <f>E10</f>
        <v>#DIV/0!</v>
      </c>
      <c r="G12" s="50" t="e">
        <f t="shared" ref="G12:G21" si="1">E12*F12*$H$13</f>
        <v>#DIV/0!</v>
      </c>
      <c r="H12" s="51" t="s">
        <v>206</v>
      </c>
      <c r="I12" s="85"/>
      <c r="J12" s="53" t="e">
        <f t="shared" ref="J12:J21" si="2">G12*I12</f>
        <v>#DIV/0!</v>
      </c>
    </row>
    <row r="13" spans="1:11" ht="14.4" x14ac:dyDescent="0.3">
      <c r="A13" s="54" t="s">
        <v>43</v>
      </c>
      <c r="B13" s="62"/>
      <c r="C13" s="46">
        <v>2</v>
      </c>
      <c r="D13" s="56" t="e">
        <f t="shared" ref="D13:D21" si="3">D12+$E$10</f>
        <v>#DIV/0!</v>
      </c>
      <c r="E13" s="47"/>
      <c r="F13" s="49" t="e">
        <f>E10</f>
        <v>#DIV/0!</v>
      </c>
      <c r="G13" s="50" t="e">
        <f t="shared" si="1"/>
        <v>#DIV/0!</v>
      </c>
      <c r="H13" s="112">
        <v>6.9444444440000001E-3</v>
      </c>
      <c r="I13" s="85"/>
      <c r="J13" s="53" t="e">
        <f t="shared" si="2"/>
        <v>#DIV/0!</v>
      </c>
      <c r="K13" s="58"/>
    </row>
    <row r="14" spans="1:11" ht="14.4" x14ac:dyDescent="0.3">
      <c r="A14" s="59" t="s">
        <v>44</v>
      </c>
      <c r="B14" s="62"/>
      <c r="C14" s="46">
        <v>3</v>
      </c>
      <c r="D14" s="56" t="e">
        <f t="shared" si="3"/>
        <v>#DIV/0!</v>
      </c>
      <c r="E14" s="47"/>
      <c r="F14" s="49" t="e">
        <f>E10</f>
        <v>#DIV/0!</v>
      </c>
      <c r="G14" s="50" t="e">
        <f t="shared" si="1"/>
        <v>#DIV/0!</v>
      </c>
      <c r="H14" s="113"/>
      <c r="I14" s="85"/>
      <c r="J14" s="53" t="e">
        <f t="shared" si="2"/>
        <v>#DIV/0!</v>
      </c>
      <c r="K14" s="58"/>
    </row>
    <row r="15" spans="1:11" ht="14.4" x14ac:dyDescent="0.3">
      <c r="A15" s="61" t="s">
        <v>9</v>
      </c>
      <c r="B15" s="62"/>
      <c r="C15" s="46">
        <v>4</v>
      </c>
      <c r="D15" s="56" t="e">
        <f t="shared" si="3"/>
        <v>#DIV/0!</v>
      </c>
      <c r="E15" s="47"/>
      <c r="F15" s="49" t="e">
        <f>E10</f>
        <v>#DIV/0!</v>
      </c>
      <c r="G15" s="50" t="e">
        <f t="shared" si="1"/>
        <v>#DIV/0!</v>
      </c>
      <c r="H15" s="113"/>
      <c r="I15" s="85"/>
      <c r="J15" s="53" t="e">
        <f t="shared" si="2"/>
        <v>#DIV/0!</v>
      </c>
    </row>
    <row r="16" spans="1:11" ht="14.4" x14ac:dyDescent="0.3">
      <c r="A16" s="61" t="s">
        <v>10</v>
      </c>
      <c r="B16" s="63"/>
      <c r="C16" s="46">
        <v>5</v>
      </c>
      <c r="D16" s="56" t="e">
        <f t="shared" si="3"/>
        <v>#DIV/0!</v>
      </c>
      <c r="E16" s="47"/>
      <c r="F16" s="49" t="e">
        <f>E10</f>
        <v>#DIV/0!</v>
      </c>
      <c r="G16" s="50" t="e">
        <f t="shared" si="1"/>
        <v>#DIV/0!</v>
      </c>
      <c r="H16" s="113"/>
      <c r="I16" s="85"/>
      <c r="J16" s="53" t="e">
        <f t="shared" si="2"/>
        <v>#DIV/0!</v>
      </c>
      <c r="K16" s="64"/>
    </row>
    <row r="17" spans="1:11" ht="14.4" x14ac:dyDescent="0.3">
      <c r="A17" s="65" t="s">
        <v>46</v>
      </c>
      <c r="B17" s="86"/>
      <c r="C17" s="46">
        <v>6</v>
      </c>
      <c r="D17" s="56" t="e">
        <f t="shared" si="3"/>
        <v>#DIV/0!</v>
      </c>
      <c r="E17" s="47"/>
      <c r="F17" s="49" t="e">
        <f>E10</f>
        <v>#DIV/0!</v>
      </c>
      <c r="G17" s="50" t="e">
        <f t="shared" si="1"/>
        <v>#DIV/0!</v>
      </c>
      <c r="H17" s="113"/>
      <c r="I17" s="85"/>
      <c r="J17" s="53" t="e">
        <f t="shared" si="2"/>
        <v>#DIV/0!</v>
      </c>
    </row>
    <row r="18" spans="1:11" ht="14.4" x14ac:dyDescent="0.3">
      <c r="A18" s="106" t="s">
        <v>47</v>
      </c>
      <c r="B18" s="109"/>
      <c r="C18" s="46">
        <v>7</v>
      </c>
      <c r="D18" s="56" t="e">
        <f t="shared" si="3"/>
        <v>#DIV/0!</v>
      </c>
      <c r="E18" s="47"/>
      <c r="F18" s="49" t="e">
        <f>E10</f>
        <v>#DIV/0!</v>
      </c>
      <c r="G18" s="50" t="e">
        <f t="shared" si="1"/>
        <v>#DIV/0!</v>
      </c>
      <c r="H18" s="113"/>
      <c r="I18" s="85"/>
      <c r="J18" s="53" t="e">
        <f t="shared" si="2"/>
        <v>#DIV/0!</v>
      </c>
      <c r="K18" s="58"/>
    </row>
    <row r="19" spans="1:11" ht="14.4" x14ac:dyDescent="0.3">
      <c r="A19" s="107"/>
      <c r="B19" s="110"/>
      <c r="C19" s="46">
        <v>8</v>
      </c>
      <c r="D19" s="56" t="e">
        <f t="shared" si="3"/>
        <v>#DIV/0!</v>
      </c>
      <c r="E19" s="47"/>
      <c r="F19" s="49" t="e">
        <f>E10</f>
        <v>#DIV/0!</v>
      </c>
      <c r="G19" s="50" t="e">
        <f t="shared" si="1"/>
        <v>#DIV/0!</v>
      </c>
      <c r="H19" s="113"/>
      <c r="I19" s="47"/>
      <c r="J19" s="53" t="e">
        <f t="shared" si="2"/>
        <v>#DIV/0!</v>
      </c>
    </row>
    <row r="20" spans="1:11" ht="14.4" x14ac:dyDescent="0.3">
      <c r="A20" s="107"/>
      <c r="B20" s="110"/>
      <c r="C20" s="46">
        <v>9</v>
      </c>
      <c r="D20" s="56" t="e">
        <f t="shared" si="3"/>
        <v>#DIV/0!</v>
      </c>
      <c r="E20" s="47"/>
      <c r="F20" s="49" t="e">
        <f>E10</f>
        <v>#DIV/0!</v>
      </c>
      <c r="G20" s="50" t="e">
        <f t="shared" si="1"/>
        <v>#DIV/0!</v>
      </c>
      <c r="H20" s="113"/>
      <c r="I20" s="47"/>
      <c r="J20" s="53" t="e">
        <f t="shared" si="2"/>
        <v>#DIV/0!</v>
      </c>
    </row>
    <row r="21" spans="1:11" ht="15.75" customHeight="1" x14ac:dyDescent="0.3">
      <c r="A21" s="107"/>
      <c r="B21" s="110"/>
      <c r="C21" s="46">
        <v>10</v>
      </c>
      <c r="D21" s="56" t="e">
        <f t="shared" si="3"/>
        <v>#DIV/0!</v>
      </c>
      <c r="E21" s="47"/>
      <c r="F21" s="49" t="e">
        <f>E10</f>
        <v>#DIV/0!</v>
      </c>
      <c r="G21" s="50" t="e">
        <f t="shared" si="1"/>
        <v>#DIV/0!</v>
      </c>
      <c r="H21" s="114"/>
      <c r="I21" s="47"/>
      <c r="J21" s="53" t="e">
        <f t="shared" si="2"/>
        <v>#DIV/0!</v>
      </c>
    </row>
    <row r="22" spans="1:11" ht="15.75" customHeight="1" x14ac:dyDescent="0.3">
      <c r="A22" s="108"/>
      <c r="B22" s="111"/>
      <c r="C22" s="70"/>
      <c r="D22" s="70"/>
      <c r="E22" s="71"/>
      <c r="F22" s="72" t="s">
        <v>209</v>
      </c>
      <c r="G22" s="73" t="e">
        <f>SUM(G12:G21)</f>
        <v>#DIV/0!</v>
      </c>
      <c r="H22" s="75"/>
      <c r="I22" s="76" t="s">
        <v>51</v>
      </c>
      <c r="J22" s="77" t="e">
        <f>SUM(J12:J21)</f>
        <v>#DIV/0!</v>
      </c>
    </row>
    <row r="23" spans="1:11" ht="15.75" customHeight="1" x14ac:dyDescent="0.3">
      <c r="A23" s="78"/>
      <c r="B23" s="79"/>
      <c r="C23" s="64"/>
      <c r="D23" s="64"/>
      <c r="E23" s="64"/>
      <c r="F23" s="64"/>
      <c r="G23" s="64"/>
      <c r="H23" s="78"/>
      <c r="I23" s="80"/>
      <c r="J23" s="80"/>
    </row>
    <row r="24" spans="1:11" ht="15.75" customHeight="1" x14ac:dyDescent="0.3">
      <c r="A24" s="29" t="str">
        <f>$A$1</f>
        <v>DEL DIOS</v>
      </c>
      <c r="B24" s="30" t="s">
        <v>23</v>
      </c>
      <c r="C24" s="81">
        <v>0</v>
      </c>
      <c r="D24" s="32" t="s">
        <v>24</v>
      </c>
      <c r="E24" s="33" t="e">
        <f>H24/J24</f>
        <v>#DIV/0!</v>
      </c>
      <c r="F24" s="34" t="s">
        <v>25</v>
      </c>
      <c r="G24" s="35" t="s">
        <v>26</v>
      </c>
      <c r="H24" s="82"/>
      <c r="I24" s="37" t="s">
        <v>27</v>
      </c>
      <c r="J24" s="83"/>
    </row>
    <row r="25" spans="1:11" ht="15.75" customHeight="1" x14ac:dyDescent="0.3">
      <c r="A25" s="39" t="s">
        <v>28</v>
      </c>
      <c r="B25" s="40">
        <v>2</v>
      </c>
      <c r="C25" s="41" t="s">
        <v>29</v>
      </c>
      <c r="D25" s="41" t="s">
        <v>30</v>
      </c>
      <c r="E25" s="42" t="s">
        <v>31</v>
      </c>
      <c r="F25" s="42" t="s">
        <v>32</v>
      </c>
      <c r="G25" s="42" t="s">
        <v>211</v>
      </c>
      <c r="H25" s="43" t="s">
        <v>34</v>
      </c>
      <c r="I25" s="42" t="s">
        <v>35</v>
      </c>
      <c r="J25" s="44" t="s">
        <v>37</v>
      </c>
    </row>
    <row r="26" spans="1:11" ht="15.75" customHeight="1" x14ac:dyDescent="0.3">
      <c r="A26" s="15" t="s">
        <v>39</v>
      </c>
      <c r="B26" s="84"/>
      <c r="C26" s="46">
        <v>1</v>
      </c>
      <c r="D26" s="46" t="e">
        <f>$E$10*0.5+C24</f>
        <v>#DIV/0!</v>
      </c>
      <c r="E26" s="47"/>
      <c r="F26" s="49" t="e">
        <f>E24</f>
        <v>#DIV/0!</v>
      </c>
      <c r="G26" s="50" t="e">
        <f t="shared" ref="G26:G35" si="4">E26*F26*$H$13</f>
        <v>#DIV/0!</v>
      </c>
      <c r="H26" s="51" t="s">
        <v>212</v>
      </c>
      <c r="I26" s="85"/>
      <c r="J26" s="53" t="e">
        <f t="shared" ref="J26:J35" si="5">G26*I26</f>
        <v>#DIV/0!</v>
      </c>
    </row>
    <row r="27" spans="1:11" ht="15.75" customHeight="1" x14ac:dyDescent="0.3">
      <c r="A27" s="54" t="s">
        <v>43</v>
      </c>
      <c r="B27" s="62"/>
      <c r="C27" s="46">
        <v>2</v>
      </c>
      <c r="D27" s="56" t="e">
        <f t="shared" ref="D27:D35" si="6">D26+$E$10</f>
        <v>#DIV/0!</v>
      </c>
      <c r="E27" s="47"/>
      <c r="F27" s="49" t="e">
        <f>E24</f>
        <v>#DIV/0!</v>
      </c>
      <c r="G27" s="50" t="e">
        <f t="shared" si="4"/>
        <v>#DIV/0!</v>
      </c>
      <c r="H27" s="112">
        <v>6.9444444440000001E-3</v>
      </c>
      <c r="I27" s="85"/>
      <c r="J27" s="53" t="e">
        <f t="shared" si="5"/>
        <v>#DIV/0!</v>
      </c>
    </row>
    <row r="28" spans="1:11" ht="15.75" customHeight="1" x14ac:dyDescent="0.3">
      <c r="A28" s="59" t="s">
        <v>44</v>
      </c>
      <c r="B28" s="62"/>
      <c r="C28" s="46">
        <v>3</v>
      </c>
      <c r="D28" s="56" t="e">
        <f t="shared" si="6"/>
        <v>#DIV/0!</v>
      </c>
      <c r="E28" s="47"/>
      <c r="F28" s="49" t="e">
        <f>E24</f>
        <v>#DIV/0!</v>
      </c>
      <c r="G28" s="50" t="e">
        <f t="shared" si="4"/>
        <v>#DIV/0!</v>
      </c>
      <c r="H28" s="113"/>
      <c r="I28" s="85"/>
      <c r="J28" s="53" t="e">
        <f t="shared" si="5"/>
        <v>#DIV/0!</v>
      </c>
    </row>
    <row r="29" spans="1:11" ht="15.75" customHeight="1" x14ac:dyDescent="0.3">
      <c r="A29" s="61" t="s">
        <v>9</v>
      </c>
      <c r="B29" s="62"/>
      <c r="C29" s="46">
        <v>4</v>
      </c>
      <c r="D29" s="56" t="e">
        <f t="shared" si="6"/>
        <v>#DIV/0!</v>
      </c>
      <c r="E29" s="47"/>
      <c r="F29" s="49" t="e">
        <f>E24</f>
        <v>#DIV/0!</v>
      </c>
      <c r="G29" s="50" t="e">
        <f t="shared" si="4"/>
        <v>#DIV/0!</v>
      </c>
      <c r="H29" s="113"/>
      <c r="I29" s="85"/>
      <c r="J29" s="53" t="e">
        <f t="shared" si="5"/>
        <v>#DIV/0!</v>
      </c>
    </row>
    <row r="30" spans="1:11" ht="15.75" customHeight="1" x14ac:dyDescent="0.3">
      <c r="A30" s="61" t="s">
        <v>10</v>
      </c>
      <c r="B30" s="63"/>
      <c r="C30" s="46">
        <v>5</v>
      </c>
      <c r="D30" s="56" t="e">
        <f t="shared" si="6"/>
        <v>#DIV/0!</v>
      </c>
      <c r="E30" s="47"/>
      <c r="F30" s="49" t="e">
        <f>E24</f>
        <v>#DIV/0!</v>
      </c>
      <c r="G30" s="50" t="e">
        <f t="shared" si="4"/>
        <v>#DIV/0!</v>
      </c>
      <c r="H30" s="113"/>
      <c r="I30" s="85"/>
      <c r="J30" s="53" t="e">
        <f t="shared" si="5"/>
        <v>#DIV/0!</v>
      </c>
    </row>
    <row r="31" spans="1:11" ht="15.75" customHeight="1" x14ac:dyDescent="0.3">
      <c r="A31" s="65" t="s">
        <v>46</v>
      </c>
      <c r="B31" s="86"/>
      <c r="C31" s="46">
        <v>6</v>
      </c>
      <c r="D31" s="56" t="e">
        <f t="shared" si="6"/>
        <v>#DIV/0!</v>
      </c>
      <c r="E31" s="47"/>
      <c r="F31" s="49" t="e">
        <f>E24</f>
        <v>#DIV/0!</v>
      </c>
      <c r="G31" s="50" t="e">
        <f t="shared" si="4"/>
        <v>#DIV/0!</v>
      </c>
      <c r="H31" s="113"/>
      <c r="I31" s="85"/>
      <c r="J31" s="53" t="e">
        <f t="shared" si="5"/>
        <v>#DIV/0!</v>
      </c>
    </row>
    <row r="32" spans="1:11" ht="15.75" customHeight="1" x14ac:dyDescent="0.3">
      <c r="A32" s="106" t="s">
        <v>47</v>
      </c>
      <c r="B32" s="109"/>
      <c r="C32" s="46">
        <v>7</v>
      </c>
      <c r="D32" s="56" t="e">
        <f t="shared" si="6"/>
        <v>#DIV/0!</v>
      </c>
      <c r="E32" s="47"/>
      <c r="F32" s="49" t="e">
        <f>E24</f>
        <v>#DIV/0!</v>
      </c>
      <c r="G32" s="50" t="e">
        <f t="shared" si="4"/>
        <v>#DIV/0!</v>
      </c>
      <c r="H32" s="113"/>
      <c r="I32" s="85"/>
      <c r="J32" s="53" t="e">
        <f t="shared" si="5"/>
        <v>#DIV/0!</v>
      </c>
    </row>
    <row r="33" spans="1:10" ht="15.75" customHeight="1" x14ac:dyDescent="0.3">
      <c r="A33" s="107"/>
      <c r="B33" s="110"/>
      <c r="C33" s="46">
        <v>8</v>
      </c>
      <c r="D33" s="56" t="e">
        <f t="shared" si="6"/>
        <v>#DIV/0!</v>
      </c>
      <c r="E33" s="47"/>
      <c r="F33" s="49" t="e">
        <f>E24</f>
        <v>#DIV/0!</v>
      </c>
      <c r="G33" s="50" t="e">
        <f t="shared" si="4"/>
        <v>#DIV/0!</v>
      </c>
      <c r="H33" s="113"/>
      <c r="I33" s="47"/>
      <c r="J33" s="53" t="e">
        <f t="shared" si="5"/>
        <v>#DIV/0!</v>
      </c>
    </row>
    <row r="34" spans="1:10" ht="15.75" customHeight="1" x14ac:dyDescent="0.3">
      <c r="A34" s="107"/>
      <c r="B34" s="110"/>
      <c r="C34" s="46">
        <v>9</v>
      </c>
      <c r="D34" s="56" t="e">
        <f t="shared" si="6"/>
        <v>#DIV/0!</v>
      </c>
      <c r="E34" s="47"/>
      <c r="F34" s="49" t="e">
        <f>E24</f>
        <v>#DIV/0!</v>
      </c>
      <c r="G34" s="50" t="e">
        <f t="shared" si="4"/>
        <v>#DIV/0!</v>
      </c>
      <c r="H34" s="113"/>
      <c r="I34" s="47"/>
      <c r="J34" s="53" t="e">
        <f t="shared" si="5"/>
        <v>#DIV/0!</v>
      </c>
    </row>
    <row r="35" spans="1:10" ht="15.75" customHeight="1" x14ac:dyDescent="0.3">
      <c r="A35" s="107"/>
      <c r="B35" s="110"/>
      <c r="C35" s="46">
        <v>10</v>
      </c>
      <c r="D35" s="56" t="e">
        <f t="shared" si="6"/>
        <v>#DIV/0!</v>
      </c>
      <c r="E35" s="47"/>
      <c r="F35" s="49" t="e">
        <f>E24</f>
        <v>#DIV/0!</v>
      </c>
      <c r="G35" s="50" t="e">
        <f t="shared" si="4"/>
        <v>#DIV/0!</v>
      </c>
      <c r="H35" s="114"/>
      <c r="I35" s="47"/>
      <c r="J35" s="53" t="e">
        <f t="shared" si="5"/>
        <v>#DIV/0!</v>
      </c>
    </row>
    <row r="36" spans="1:10" ht="15.75" customHeight="1" x14ac:dyDescent="0.3">
      <c r="A36" s="108"/>
      <c r="B36" s="111"/>
      <c r="C36" s="70"/>
      <c r="D36" s="70"/>
      <c r="E36" s="71"/>
      <c r="F36" s="72" t="s">
        <v>214</v>
      </c>
      <c r="G36" s="73" t="e">
        <f>SUM(G26:G35)</f>
        <v>#DIV/0!</v>
      </c>
      <c r="H36" s="75"/>
      <c r="I36" s="76" t="s">
        <v>51</v>
      </c>
      <c r="J36" s="77" t="e">
        <f>SUM(J26:J35)</f>
        <v>#DIV/0!</v>
      </c>
    </row>
    <row r="37" spans="1:10" ht="15.75" customHeight="1" x14ac:dyDescent="0.25"/>
    <row r="38" spans="1:10" ht="15.75" customHeight="1" x14ac:dyDescent="0.3">
      <c r="A38" s="29" t="str">
        <f>$A$1</f>
        <v>DEL DIOS</v>
      </c>
      <c r="B38" s="30" t="s">
        <v>23</v>
      </c>
      <c r="C38" s="81">
        <v>0</v>
      </c>
      <c r="D38" s="32" t="s">
        <v>24</v>
      </c>
      <c r="E38" s="33" t="e">
        <f>H38/J38</f>
        <v>#DIV/0!</v>
      </c>
      <c r="F38" s="34" t="s">
        <v>25</v>
      </c>
      <c r="G38" s="35" t="s">
        <v>26</v>
      </c>
      <c r="H38" s="82"/>
      <c r="I38" s="37" t="s">
        <v>27</v>
      </c>
      <c r="J38" s="83"/>
    </row>
    <row r="39" spans="1:10" ht="15.75" customHeight="1" x14ac:dyDescent="0.3">
      <c r="A39" s="39" t="s">
        <v>28</v>
      </c>
      <c r="B39" s="40">
        <v>3</v>
      </c>
      <c r="C39" s="41" t="s">
        <v>29</v>
      </c>
      <c r="D39" s="41" t="s">
        <v>30</v>
      </c>
      <c r="E39" s="42" t="s">
        <v>31</v>
      </c>
      <c r="F39" s="42" t="s">
        <v>32</v>
      </c>
      <c r="G39" s="42" t="s">
        <v>215</v>
      </c>
      <c r="H39" s="43" t="s">
        <v>34</v>
      </c>
      <c r="I39" s="42" t="s">
        <v>35</v>
      </c>
      <c r="J39" s="44" t="s">
        <v>37</v>
      </c>
    </row>
    <row r="40" spans="1:10" ht="15.75" customHeight="1" x14ac:dyDescent="0.3">
      <c r="A40" s="15" t="s">
        <v>39</v>
      </c>
      <c r="B40" s="84"/>
      <c r="C40" s="46">
        <v>1</v>
      </c>
      <c r="D40" s="46" t="e">
        <f>$E$10*0.5+C38</f>
        <v>#DIV/0!</v>
      </c>
      <c r="E40" s="47"/>
      <c r="F40" s="49" t="e">
        <f>E38</f>
        <v>#DIV/0!</v>
      </c>
      <c r="G40" s="50" t="e">
        <f t="shared" ref="G40:G49" si="7">E40*F40*$H$13</f>
        <v>#DIV/0!</v>
      </c>
      <c r="H40" s="51" t="s">
        <v>216</v>
      </c>
      <c r="I40" s="85"/>
      <c r="J40" s="53" t="e">
        <f t="shared" ref="J40:J49" si="8">G40*I40</f>
        <v>#DIV/0!</v>
      </c>
    </row>
    <row r="41" spans="1:10" ht="15.75" customHeight="1" x14ac:dyDescent="0.3">
      <c r="A41" s="54" t="s">
        <v>43</v>
      </c>
      <c r="B41" s="62"/>
      <c r="C41" s="46">
        <v>2</v>
      </c>
      <c r="D41" s="56" t="e">
        <f t="shared" ref="D41:D49" si="9">D40+$E$10</f>
        <v>#DIV/0!</v>
      </c>
      <c r="E41" s="47"/>
      <c r="F41" s="49" t="e">
        <f>E38</f>
        <v>#DIV/0!</v>
      </c>
      <c r="G41" s="50" t="e">
        <f t="shared" si="7"/>
        <v>#DIV/0!</v>
      </c>
      <c r="H41" s="112">
        <v>6.9444444440000001E-3</v>
      </c>
      <c r="I41" s="85"/>
      <c r="J41" s="53" t="e">
        <f t="shared" si="8"/>
        <v>#DIV/0!</v>
      </c>
    </row>
    <row r="42" spans="1:10" ht="15.75" customHeight="1" x14ac:dyDescent="0.3">
      <c r="A42" s="59" t="s">
        <v>44</v>
      </c>
      <c r="B42" s="62"/>
      <c r="C42" s="46">
        <v>3</v>
      </c>
      <c r="D42" s="56" t="e">
        <f t="shared" si="9"/>
        <v>#DIV/0!</v>
      </c>
      <c r="E42" s="47"/>
      <c r="F42" s="49" t="e">
        <f>E38</f>
        <v>#DIV/0!</v>
      </c>
      <c r="G42" s="50" t="e">
        <f t="shared" si="7"/>
        <v>#DIV/0!</v>
      </c>
      <c r="H42" s="113"/>
      <c r="I42" s="85"/>
      <c r="J42" s="53" t="e">
        <f t="shared" si="8"/>
        <v>#DIV/0!</v>
      </c>
    </row>
    <row r="43" spans="1:10" ht="15.75" customHeight="1" x14ac:dyDescent="0.3">
      <c r="A43" s="61" t="s">
        <v>9</v>
      </c>
      <c r="B43" s="62"/>
      <c r="C43" s="46">
        <v>4</v>
      </c>
      <c r="D43" s="56" t="e">
        <f t="shared" si="9"/>
        <v>#DIV/0!</v>
      </c>
      <c r="E43" s="47"/>
      <c r="F43" s="49" t="e">
        <f>E38</f>
        <v>#DIV/0!</v>
      </c>
      <c r="G43" s="50" t="e">
        <f t="shared" si="7"/>
        <v>#DIV/0!</v>
      </c>
      <c r="H43" s="113"/>
      <c r="I43" s="85"/>
      <c r="J43" s="53" t="e">
        <f t="shared" si="8"/>
        <v>#DIV/0!</v>
      </c>
    </row>
    <row r="44" spans="1:10" ht="15.75" customHeight="1" x14ac:dyDescent="0.3">
      <c r="A44" s="61" t="s">
        <v>10</v>
      </c>
      <c r="B44" s="63"/>
      <c r="C44" s="46">
        <v>5</v>
      </c>
      <c r="D44" s="56" t="e">
        <f t="shared" si="9"/>
        <v>#DIV/0!</v>
      </c>
      <c r="E44" s="47"/>
      <c r="F44" s="49" t="e">
        <f>E38</f>
        <v>#DIV/0!</v>
      </c>
      <c r="G44" s="50" t="e">
        <f t="shared" si="7"/>
        <v>#DIV/0!</v>
      </c>
      <c r="H44" s="113"/>
      <c r="I44" s="85"/>
      <c r="J44" s="53" t="e">
        <f t="shared" si="8"/>
        <v>#DIV/0!</v>
      </c>
    </row>
    <row r="45" spans="1:10" ht="15.75" customHeight="1" x14ac:dyDescent="0.3">
      <c r="A45" s="65" t="s">
        <v>46</v>
      </c>
      <c r="B45" s="86"/>
      <c r="C45" s="46">
        <v>6</v>
      </c>
      <c r="D45" s="56" t="e">
        <f t="shared" si="9"/>
        <v>#DIV/0!</v>
      </c>
      <c r="E45" s="47"/>
      <c r="F45" s="49" t="e">
        <f>E38</f>
        <v>#DIV/0!</v>
      </c>
      <c r="G45" s="50" t="e">
        <f t="shared" si="7"/>
        <v>#DIV/0!</v>
      </c>
      <c r="H45" s="113"/>
      <c r="I45" s="85"/>
      <c r="J45" s="53" t="e">
        <f t="shared" si="8"/>
        <v>#DIV/0!</v>
      </c>
    </row>
    <row r="46" spans="1:10" ht="15.75" customHeight="1" x14ac:dyDescent="0.3">
      <c r="A46" s="106" t="s">
        <v>47</v>
      </c>
      <c r="B46" s="109"/>
      <c r="C46" s="46">
        <v>7</v>
      </c>
      <c r="D46" s="56" t="e">
        <f t="shared" si="9"/>
        <v>#DIV/0!</v>
      </c>
      <c r="E46" s="47"/>
      <c r="F46" s="49" t="e">
        <f>E38</f>
        <v>#DIV/0!</v>
      </c>
      <c r="G46" s="50" t="e">
        <f t="shared" si="7"/>
        <v>#DIV/0!</v>
      </c>
      <c r="H46" s="113"/>
      <c r="I46" s="85"/>
      <c r="J46" s="53" t="e">
        <f t="shared" si="8"/>
        <v>#DIV/0!</v>
      </c>
    </row>
    <row r="47" spans="1:10" ht="15.75" customHeight="1" x14ac:dyDescent="0.3">
      <c r="A47" s="107"/>
      <c r="B47" s="110"/>
      <c r="C47" s="46">
        <v>8</v>
      </c>
      <c r="D47" s="56" t="e">
        <f t="shared" si="9"/>
        <v>#DIV/0!</v>
      </c>
      <c r="E47" s="47"/>
      <c r="F47" s="49" t="e">
        <f>E38</f>
        <v>#DIV/0!</v>
      </c>
      <c r="G47" s="50" t="e">
        <f t="shared" si="7"/>
        <v>#DIV/0!</v>
      </c>
      <c r="H47" s="113"/>
      <c r="I47" s="47"/>
      <c r="J47" s="53" t="e">
        <f t="shared" si="8"/>
        <v>#DIV/0!</v>
      </c>
    </row>
    <row r="48" spans="1:10" ht="15.75" customHeight="1" x14ac:dyDescent="0.3">
      <c r="A48" s="107"/>
      <c r="B48" s="110"/>
      <c r="C48" s="46">
        <v>9</v>
      </c>
      <c r="D48" s="56" t="e">
        <f t="shared" si="9"/>
        <v>#DIV/0!</v>
      </c>
      <c r="E48" s="47"/>
      <c r="F48" s="49" t="e">
        <f>E38</f>
        <v>#DIV/0!</v>
      </c>
      <c r="G48" s="50" t="e">
        <f t="shared" si="7"/>
        <v>#DIV/0!</v>
      </c>
      <c r="H48" s="113"/>
      <c r="I48" s="47"/>
      <c r="J48" s="53" t="e">
        <f t="shared" si="8"/>
        <v>#DIV/0!</v>
      </c>
    </row>
    <row r="49" spans="1:10" ht="15.75" customHeight="1" x14ac:dyDescent="0.3">
      <c r="A49" s="107"/>
      <c r="B49" s="110"/>
      <c r="C49" s="46">
        <v>10</v>
      </c>
      <c r="D49" s="56" t="e">
        <f t="shared" si="9"/>
        <v>#DIV/0!</v>
      </c>
      <c r="E49" s="47"/>
      <c r="F49" s="49" t="e">
        <f>E38</f>
        <v>#DIV/0!</v>
      </c>
      <c r="G49" s="50" t="e">
        <f t="shared" si="7"/>
        <v>#DIV/0!</v>
      </c>
      <c r="H49" s="114"/>
      <c r="I49" s="47"/>
      <c r="J49" s="53" t="e">
        <f t="shared" si="8"/>
        <v>#DIV/0!</v>
      </c>
    </row>
    <row r="50" spans="1:10" ht="15.75" customHeight="1" x14ac:dyDescent="0.3">
      <c r="A50" s="108"/>
      <c r="B50" s="111"/>
      <c r="C50" s="70"/>
      <c r="D50" s="70"/>
      <c r="E50" s="71"/>
      <c r="F50" s="72" t="s">
        <v>217</v>
      </c>
      <c r="G50" s="73" t="e">
        <f>SUM(G40:G49)</f>
        <v>#DIV/0!</v>
      </c>
      <c r="H50" s="75"/>
      <c r="I50" s="76" t="s">
        <v>51</v>
      </c>
      <c r="J50" s="77" t="e">
        <f>SUM(J40:J49)</f>
        <v>#DIV/0!</v>
      </c>
    </row>
    <row r="51" spans="1:10" ht="15.75" customHeight="1" x14ac:dyDescent="0.25"/>
    <row r="52" spans="1:10" ht="15.75" customHeight="1" x14ac:dyDescent="0.3">
      <c r="A52" s="29" t="str">
        <f>$A$1</f>
        <v>DEL DIOS</v>
      </c>
      <c r="B52" s="30" t="s">
        <v>23</v>
      </c>
      <c r="C52" s="81">
        <v>0</v>
      </c>
      <c r="D52" s="32" t="s">
        <v>24</v>
      </c>
      <c r="E52" s="33" t="e">
        <f>H52/J52</f>
        <v>#DIV/0!</v>
      </c>
      <c r="F52" s="34" t="s">
        <v>25</v>
      </c>
      <c r="G52" s="35" t="s">
        <v>26</v>
      </c>
      <c r="H52" s="82"/>
      <c r="I52" s="37" t="s">
        <v>27</v>
      </c>
      <c r="J52" s="83"/>
    </row>
    <row r="53" spans="1:10" ht="15.75" customHeight="1" x14ac:dyDescent="0.3">
      <c r="A53" s="39" t="s">
        <v>28</v>
      </c>
      <c r="B53" s="40">
        <v>4</v>
      </c>
      <c r="C53" s="41" t="s">
        <v>29</v>
      </c>
      <c r="D53" s="41" t="s">
        <v>30</v>
      </c>
      <c r="E53" s="42" t="s">
        <v>31</v>
      </c>
      <c r="F53" s="42" t="s">
        <v>32</v>
      </c>
      <c r="G53" s="42" t="s">
        <v>218</v>
      </c>
      <c r="H53" s="43" t="s">
        <v>34</v>
      </c>
      <c r="I53" s="42" t="s">
        <v>35</v>
      </c>
      <c r="J53" s="44" t="s">
        <v>37</v>
      </c>
    </row>
    <row r="54" spans="1:10" ht="15.75" customHeight="1" x14ac:dyDescent="0.3">
      <c r="A54" s="15" t="s">
        <v>39</v>
      </c>
      <c r="B54" s="84"/>
      <c r="C54" s="46">
        <v>1</v>
      </c>
      <c r="D54" s="46" t="e">
        <f>$E$10*0.5+C52</f>
        <v>#DIV/0!</v>
      </c>
      <c r="E54" s="47"/>
      <c r="F54" s="49" t="e">
        <f>E52</f>
        <v>#DIV/0!</v>
      </c>
      <c r="G54" s="50" t="e">
        <f t="shared" ref="G54:G63" si="10">E54*F54*$H$13</f>
        <v>#DIV/0!</v>
      </c>
      <c r="H54" s="51" t="s">
        <v>219</v>
      </c>
      <c r="I54" s="85"/>
      <c r="J54" s="53" t="e">
        <f t="shared" ref="J54:J63" si="11">G54*I54</f>
        <v>#DIV/0!</v>
      </c>
    </row>
    <row r="55" spans="1:10" ht="15.75" customHeight="1" x14ac:dyDescent="0.3">
      <c r="A55" s="54" t="s">
        <v>43</v>
      </c>
      <c r="B55" s="62"/>
      <c r="C55" s="46">
        <v>2</v>
      </c>
      <c r="D55" s="56" t="e">
        <f t="shared" ref="D55:D63" si="12">D54+$E$10</f>
        <v>#DIV/0!</v>
      </c>
      <c r="E55" s="47"/>
      <c r="F55" s="49" t="e">
        <f>E52</f>
        <v>#DIV/0!</v>
      </c>
      <c r="G55" s="50" t="e">
        <f t="shared" si="10"/>
        <v>#DIV/0!</v>
      </c>
      <c r="H55" s="112">
        <v>6.9444444440000001E-3</v>
      </c>
      <c r="I55" s="85"/>
      <c r="J55" s="53" t="e">
        <f t="shared" si="11"/>
        <v>#DIV/0!</v>
      </c>
    </row>
    <row r="56" spans="1:10" ht="15.75" customHeight="1" x14ac:dyDescent="0.3">
      <c r="A56" s="59" t="s">
        <v>44</v>
      </c>
      <c r="B56" s="62"/>
      <c r="C56" s="46">
        <v>3</v>
      </c>
      <c r="D56" s="56" t="e">
        <f t="shared" si="12"/>
        <v>#DIV/0!</v>
      </c>
      <c r="E56" s="47"/>
      <c r="F56" s="49" t="e">
        <f>E52</f>
        <v>#DIV/0!</v>
      </c>
      <c r="G56" s="50" t="e">
        <f t="shared" si="10"/>
        <v>#DIV/0!</v>
      </c>
      <c r="H56" s="113"/>
      <c r="I56" s="85"/>
      <c r="J56" s="53" t="e">
        <f t="shared" si="11"/>
        <v>#DIV/0!</v>
      </c>
    </row>
    <row r="57" spans="1:10" ht="15.75" customHeight="1" x14ac:dyDescent="0.3">
      <c r="A57" s="61" t="s">
        <v>9</v>
      </c>
      <c r="B57" s="62"/>
      <c r="C57" s="46">
        <v>4</v>
      </c>
      <c r="D57" s="56" t="e">
        <f t="shared" si="12"/>
        <v>#DIV/0!</v>
      </c>
      <c r="E57" s="47"/>
      <c r="F57" s="49" t="e">
        <f>E52</f>
        <v>#DIV/0!</v>
      </c>
      <c r="G57" s="50" t="e">
        <f t="shared" si="10"/>
        <v>#DIV/0!</v>
      </c>
      <c r="H57" s="113"/>
      <c r="I57" s="85"/>
      <c r="J57" s="53" t="e">
        <f t="shared" si="11"/>
        <v>#DIV/0!</v>
      </c>
    </row>
    <row r="58" spans="1:10" ht="15.75" customHeight="1" x14ac:dyDescent="0.3">
      <c r="A58" s="61" t="s">
        <v>10</v>
      </c>
      <c r="B58" s="63"/>
      <c r="C58" s="46">
        <v>5</v>
      </c>
      <c r="D58" s="56" t="e">
        <f t="shared" si="12"/>
        <v>#DIV/0!</v>
      </c>
      <c r="E58" s="47"/>
      <c r="F58" s="49" t="e">
        <f>E52</f>
        <v>#DIV/0!</v>
      </c>
      <c r="G58" s="50" t="e">
        <f t="shared" si="10"/>
        <v>#DIV/0!</v>
      </c>
      <c r="H58" s="113"/>
      <c r="I58" s="85"/>
      <c r="J58" s="53" t="e">
        <f t="shared" si="11"/>
        <v>#DIV/0!</v>
      </c>
    </row>
    <row r="59" spans="1:10" ht="15.75" customHeight="1" x14ac:dyDescent="0.3">
      <c r="A59" s="65" t="s">
        <v>46</v>
      </c>
      <c r="B59" s="86"/>
      <c r="C59" s="46">
        <v>6</v>
      </c>
      <c r="D59" s="56" t="e">
        <f t="shared" si="12"/>
        <v>#DIV/0!</v>
      </c>
      <c r="E59" s="47"/>
      <c r="F59" s="49" t="e">
        <f>E52</f>
        <v>#DIV/0!</v>
      </c>
      <c r="G59" s="50" t="e">
        <f t="shared" si="10"/>
        <v>#DIV/0!</v>
      </c>
      <c r="H59" s="113"/>
      <c r="I59" s="85"/>
      <c r="J59" s="53" t="e">
        <f t="shared" si="11"/>
        <v>#DIV/0!</v>
      </c>
    </row>
    <row r="60" spans="1:10" ht="15.75" customHeight="1" x14ac:dyDescent="0.3">
      <c r="A60" s="106" t="s">
        <v>47</v>
      </c>
      <c r="B60" s="109"/>
      <c r="C60" s="46">
        <v>7</v>
      </c>
      <c r="D60" s="56" t="e">
        <f t="shared" si="12"/>
        <v>#DIV/0!</v>
      </c>
      <c r="E60" s="47"/>
      <c r="F60" s="49" t="e">
        <f>E52</f>
        <v>#DIV/0!</v>
      </c>
      <c r="G60" s="50" t="e">
        <f t="shared" si="10"/>
        <v>#DIV/0!</v>
      </c>
      <c r="H60" s="113"/>
      <c r="I60" s="85"/>
      <c r="J60" s="53" t="e">
        <f t="shared" si="11"/>
        <v>#DIV/0!</v>
      </c>
    </row>
    <row r="61" spans="1:10" ht="15.75" customHeight="1" x14ac:dyDescent="0.3">
      <c r="A61" s="107"/>
      <c r="B61" s="110"/>
      <c r="C61" s="46">
        <v>8</v>
      </c>
      <c r="D61" s="56" t="e">
        <f t="shared" si="12"/>
        <v>#DIV/0!</v>
      </c>
      <c r="E61" s="47"/>
      <c r="F61" s="49" t="e">
        <f>E52</f>
        <v>#DIV/0!</v>
      </c>
      <c r="G61" s="50" t="e">
        <f t="shared" si="10"/>
        <v>#DIV/0!</v>
      </c>
      <c r="H61" s="113"/>
      <c r="I61" s="47"/>
      <c r="J61" s="53" t="e">
        <f t="shared" si="11"/>
        <v>#DIV/0!</v>
      </c>
    </row>
    <row r="62" spans="1:10" ht="15.75" customHeight="1" x14ac:dyDescent="0.3">
      <c r="A62" s="107"/>
      <c r="B62" s="110"/>
      <c r="C62" s="46">
        <v>9</v>
      </c>
      <c r="D62" s="56" t="e">
        <f t="shared" si="12"/>
        <v>#DIV/0!</v>
      </c>
      <c r="E62" s="47"/>
      <c r="F62" s="49" t="e">
        <f>E52</f>
        <v>#DIV/0!</v>
      </c>
      <c r="G62" s="50" t="e">
        <f t="shared" si="10"/>
        <v>#DIV/0!</v>
      </c>
      <c r="H62" s="113"/>
      <c r="I62" s="47"/>
      <c r="J62" s="53" t="e">
        <f t="shared" si="11"/>
        <v>#DIV/0!</v>
      </c>
    </row>
    <row r="63" spans="1:10" ht="15.75" customHeight="1" x14ac:dyDescent="0.3">
      <c r="A63" s="107"/>
      <c r="B63" s="110"/>
      <c r="C63" s="46">
        <v>10</v>
      </c>
      <c r="D63" s="56" t="e">
        <f t="shared" si="12"/>
        <v>#DIV/0!</v>
      </c>
      <c r="E63" s="47"/>
      <c r="F63" s="49" t="e">
        <f>E52</f>
        <v>#DIV/0!</v>
      </c>
      <c r="G63" s="50" t="e">
        <f t="shared" si="10"/>
        <v>#DIV/0!</v>
      </c>
      <c r="H63" s="114"/>
      <c r="I63" s="47"/>
      <c r="J63" s="53" t="e">
        <f t="shared" si="11"/>
        <v>#DIV/0!</v>
      </c>
    </row>
    <row r="64" spans="1:10" ht="15.75" customHeight="1" x14ac:dyDescent="0.3">
      <c r="A64" s="108"/>
      <c r="B64" s="111"/>
      <c r="C64" s="70"/>
      <c r="D64" s="70"/>
      <c r="E64" s="71"/>
      <c r="F64" s="72" t="s">
        <v>220</v>
      </c>
      <c r="G64" s="73" t="e">
        <f>SUM(G54:G63)</f>
        <v>#DIV/0!</v>
      </c>
      <c r="H64" s="75"/>
      <c r="I64" s="76" t="s">
        <v>51</v>
      </c>
      <c r="J64" s="77" t="e">
        <f>SUM(J54:J63)</f>
        <v>#DIV/0!</v>
      </c>
    </row>
    <row r="65" spans="1:10" ht="15.75" customHeight="1" x14ac:dyDescent="0.25"/>
    <row r="66" spans="1:10" ht="15.75" customHeight="1" x14ac:dyDescent="0.3">
      <c r="A66" s="29" t="str">
        <f>$A$1</f>
        <v>DEL DIOS</v>
      </c>
      <c r="B66" s="30" t="s">
        <v>23</v>
      </c>
      <c r="C66" s="81">
        <v>0</v>
      </c>
      <c r="D66" s="32" t="s">
        <v>24</v>
      </c>
      <c r="E66" s="33" t="e">
        <f>H66/J66</f>
        <v>#DIV/0!</v>
      </c>
      <c r="F66" s="34" t="s">
        <v>25</v>
      </c>
      <c r="G66" s="35" t="s">
        <v>26</v>
      </c>
      <c r="H66" s="82"/>
      <c r="I66" s="37" t="s">
        <v>27</v>
      </c>
      <c r="J66" s="83"/>
    </row>
    <row r="67" spans="1:10" ht="15.75" customHeight="1" x14ac:dyDescent="0.3">
      <c r="A67" s="39" t="s">
        <v>28</v>
      </c>
      <c r="B67" s="40">
        <v>5</v>
      </c>
      <c r="C67" s="41" t="s">
        <v>29</v>
      </c>
      <c r="D67" s="41" t="s">
        <v>30</v>
      </c>
      <c r="E67" s="42" t="s">
        <v>31</v>
      </c>
      <c r="F67" s="42" t="s">
        <v>32</v>
      </c>
      <c r="G67" s="42" t="s">
        <v>221</v>
      </c>
      <c r="H67" s="43" t="s">
        <v>34</v>
      </c>
      <c r="I67" s="42" t="s">
        <v>35</v>
      </c>
      <c r="J67" s="44" t="s">
        <v>37</v>
      </c>
    </row>
    <row r="68" spans="1:10" ht="15.75" customHeight="1" x14ac:dyDescent="0.3">
      <c r="A68" s="15" t="s">
        <v>39</v>
      </c>
      <c r="B68" s="84"/>
      <c r="C68" s="46">
        <v>1</v>
      </c>
      <c r="D68" s="46" t="e">
        <f>$E$10*0.5+C66</f>
        <v>#DIV/0!</v>
      </c>
      <c r="E68" s="47"/>
      <c r="F68" s="49" t="e">
        <f>E66</f>
        <v>#DIV/0!</v>
      </c>
      <c r="G68" s="50" t="e">
        <f t="shared" ref="G68:G77" si="13">E68*F68*$H$13</f>
        <v>#DIV/0!</v>
      </c>
      <c r="H68" s="51" t="s">
        <v>222</v>
      </c>
      <c r="I68" s="85"/>
      <c r="J68" s="53" t="e">
        <f t="shared" ref="J68:J77" si="14">G68*I68</f>
        <v>#DIV/0!</v>
      </c>
    </row>
    <row r="69" spans="1:10" ht="15.75" customHeight="1" x14ac:dyDescent="0.3">
      <c r="A69" s="54" t="s">
        <v>43</v>
      </c>
      <c r="B69" s="62"/>
      <c r="C69" s="46">
        <v>2</v>
      </c>
      <c r="D69" s="56" t="e">
        <f t="shared" ref="D69:D77" si="15">D68+$E$10</f>
        <v>#DIV/0!</v>
      </c>
      <c r="E69" s="47"/>
      <c r="F69" s="49" t="e">
        <f>E66</f>
        <v>#DIV/0!</v>
      </c>
      <c r="G69" s="50" t="e">
        <f t="shared" si="13"/>
        <v>#DIV/0!</v>
      </c>
      <c r="H69" s="112">
        <v>6.9444444440000001E-3</v>
      </c>
      <c r="I69" s="85"/>
      <c r="J69" s="53" t="e">
        <f t="shared" si="14"/>
        <v>#DIV/0!</v>
      </c>
    </row>
    <row r="70" spans="1:10" ht="15.75" customHeight="1" x14ac:dyDescent="0.3">
      <c r="A70" s="59" t="s">
        <v>44</v>
      </c>
      <c r="B70" s="62"/>
      <c r="C70" s="46">
        <v>3</v>
      </c>
      <c r="D70" s="56" t="e">
        <f t="shared" si="15"/>
        <v>#DIV/0!</v>
      </c>
      <c r="E70" s="47"/>
      <c r="F70" s="49" t="e">
        <f>E66</f>
        <v>#DIV/0!</v>
      </c>
      <c r="G70" s="50" t="e">
        <f t="shared" si="13"/>
        <v>#DIV/0!</v>
      </c>
      <c r="H70" s="113"/>
      <c r="I70" s="85"/>
      <c r="J70" s="53" t="e">
        <f t="shared" si="14"/>
        <v>#DIV/0!</v>
      </c>
    </row>
    <row r="71" spans="1:10" ht="15.75" customHeight="1" x14ac:dyDescent="0.3">
      <c r="A71" s="61" t="s">
        <v>9</v>
      </c>
      <c r="B71" s="62"/>
      <c r="C71" s="46">
        <v>4</v>
      </c>
      <c r="D71" s="56" t="e">
        <f t="shared" si="15"/>
        <v>#DIV/0!</v>
      </c>
      <c r="E71" s="47"/>
      <c r="F71" s="49" t="e">
        <f>E66</f>
        <v>#DIV/0!</v>
      </c>
      <c r="G71" s="50" t="e">
        <f t="shared" si="13"/>
        <v>#DIV/0!</v>
      </c>
      <c r="H71" s="113"/>
      <c r="I71" s="85"/>
      <c r="J71" s="53" t="e">
        <f t="shared" si="14"/>
        <v>#DIV/0!</v>
      </c>
    </row>
    <row r="72" spans="1:10" ht="15.75" customHeight="1" x14ac:dyDescent="0.3">
      <c r="A72" s="61" t="s">
        <v>10</v>
      </c>
      <c r="B72" s="63"/>
      <c r="C72" s="46">
        <v>5</v>
      </c>
      <c r="D72" s="56" t="e">
        <f t="shared" si="15"/>
        <v>#DIV/0!</v>
      </c>
      <c r="E72" s="47"/>
      <c r="F72" s="49" t="e">
        <f>E66</f>
        <v>#DIV/0!</v>
      </c>
      <c r="G72" s="50" t="e">
        <f t="shared" si="13"/>
        <v>#DIV/0!</v>
      </c>
      <c r="H72" s="113"/>
      <c r="I72" s="85"/>
      <c r="J72" s="53" t="e">
        <f t="shared" si="14"/>
        <v>#DIV/0!</v>
      </c>
    </row>
    <row r="73" spans="1:10" ht="15.75" customHeight="1" x14ac:dyDescent="0.3">
      <c r="A73" s="65" t="s">
        <v>46</v>
      </c>
      <c r="B73" s="86"/>
      <c r="C73" s="46">
        <v>6</v>
      </c>
      <c r="D73" s="56" t="e">
        <f t="shared" si="15"/>
        <v>#DIV/0!</v>
      </c>
      <c r="E73" s="47"/>
      <c r="F73" s="49" t="e">
        <f>E66</f>
        <v>#DIV/0!</v>
      </c>
      <c r="G73" s="50" t="e">
        <f t="shared" si="13"/>
        <v>#DIV/0!</v>
      </c>
      <c r="H73" s="113"/>
      <c r="I73" s="85"/>
      <c r="J73" s="53" t="e">
        <f t="shared" si="14"/>
        <v>#DIV/0!</v>
      </c>
    </row>
    <row r="74" spans="1:10" ht="15.75" customHeight="1" x14ac:dyDescent="0.3">
      <c r="A74" s="106" t="s">
        <v>47</v>
      </c>
      <c r="B74" s="109"/>
      <c r="C74" s="46">
        <v>7</v>
      </c>
      <c r="D74" s="56" t="e">
        <f t="shared" si="15"/>
        <v>#DIV/0!</v>
      </c>
      <c r="E74" s="47"/>
      <c r="F74" s="49" t="e">
        <f>E66</f>
        <v>#DIV/0!</v>
      </c>
      <c r="G74" s="50" t="e">
        <f t="shared" si="13"/>
        <v>#DIV/0!</v>
      </c>
      <c r="H74" s="113"/>
      <c r="I74" s="85"/>
      <c r="J74" s="53" t="e">
        <f t="shared" si="14"/>
        <v>#DIV/0!</v>
      </c>
    </row>
    <row r="75" spans="1:10" ht="15.75" customHeight="1" x14ac:dyDescent="0.3">
      <c r="A75" s="107"/>
      <c r="B75" s="110"/>
      <c r="C75" s="46">
        <v>8</v>
      </c>
      <c r="D75" s="56" t="e">
        <f t="shared" si="15"/>
        <v>#DIV/0!</v>
      </c>
      <c r="E75" s="47"/>
      <c r="F75" s="49" t="e">
        <f>E66</f>
        <v>#DIV/0!</v>
      </c>
      <c r="G75" s="50" t="e">
        <f t="shared" si="13"/>
        <v>#DIV/0!</v>
      </c>
      <c r="H75" s="113"/>
      <c r="I75" s="47"/>
      <c r="J75" s="53" t="e">
        <f t="shared" si="14"/>
        <v>#DIV/0!</v>
      </c>
    </row>
    <row r="76" spans="1:10" ht="15.75" customHeight="1" x14ac:dyDescent="0.3">
      <c r="A76" s="107"/>
      <c r="B76" s="110"/>
      <c r="C76" s="46">
        <v>9</v>
      </c>
      <c r="D76" s="56" t="e">
        <f t="shared" si="15"/>
        <v>#DIV/0!</v>
      </c>
      <c r="E76" s="47"/>
      <c r="F76" s="49" t="e">
        <f>E66</f>
        <v>#DIV/0!</v>
      </c>
      <c r="G76" s="50" t="e">
        <f t="shared" si="13"/>
        <v>#DIV/0!</v>
      </c>
      <c r="H76" s="113"/>
      <c r="I76" s="47"/>
      <c r="J76" s="53" t="e">
        <f t="shared" si="14"/>
        <v>#DIV/0!</v>
      </c>
    </row>
    <row r="77" spans="1:10" ht="15.75" customHeight="1" x14ac:dyDescent="0.3">
      <c r="A77" s="107"/>
      <c r="B77" s="110"/>
      <c r="C77" s="46">
        <v>10</v>
      </c>
      <c r="D77" s="56" t="e">
        <f t="shared" si="15"/>
        <v>#DIV/0!</v>
      </c>
      <c r="E77" s="47"/>
      <c r="F77" s="49" t="e">
        <f>E66</f>
        <v>#DIV/0!</v>
      </c>
      <c r="G77" s="50" t="e">
        <f t="shared" si="13"/>
        <v>#DIV/0!</v>
      </c>
      <c r="H77" s="114"/>
      <c r="I77" s="47"/>
      <c r="J77" s="53" t="e">
        <f t="shared" si="14"/>
        <v>#DIV/0!</v>
      </c>
    </row>
    <row r="78" spans="1:10" ht="15.75" customHeight="1" x14ac:dyDescent="0.3">
      <c r="A78" s="108"/>
      <c r="B78" s="111"/>
      <c r="C78" s="70"/>
      <c r="D78" s="70"/>
      <c r="E78" s="71"/>
      <c r="F78" s="72" t="s">
        <v>223</v>
      </c>
      <c r="G78" s="73" t="e">
        <f>SUM(G68:G77)</f>
        <v>#DIV/0!</v>
      </c>
      <c r="H78" s="75"/>
      <c r="I78" s="76" t="s">
        <v>51</v>
      </c>
      <c r="J78" s="77" t="e">
        <f>SUM(J68:J77)</f>
        <v>#DIV/0!</v>
      </c>
    </row>
    <row r="79" spans="1:10" ht="15.75" customHeight="1" x14ac:dyDescent="0.25"/>
    <row r="80" spans="1:10" ht="15.75" customHeight="1" x14ac:dyDescent="0.3">
      <c r="A80" s="29" t="str">
        <f>$A$1</f>
        <v>DEL DIOS</v>
      </c>
      <c r="B80" s="30" t="s">
        <v>23</v>
      </c>
      <c r="C80" s="81">
        <v>0</v>
      </c>
      <c r="D80" s="32" t="s">
        <v>24</v>
      </c>
      <c r="E80" s="33" t="e">
        <f>H80/J80</f>
        <v>#DIV/0!</v>
      </c>
      <c r="F80" s="34" t="s">
        <v>25</v>
      </c>
      <c r="G80" s="35" t="s">
        <v>26</v>
      </c>
      <c r="H80" s="82"/>
      <c r="I80" s="37" t="s">
        <v>27</v>
      </c>
      <c r="J80" s="83"/>
    </row>
    <row r="81" spans="1:10" ht="15.75" customHeight="1" x14ac:dyDescent="0.3">
      <c r="A81" s="39" t="s">
        <v>28</v>
      </c>
      <c r="B81" s="40">
        <v>6</v>
      </c>
      <c r="C81" s="41" t="s">
        <v>29</v>
      </c>
      <c r="D81" s="41" t="s">
        <v>30</v>
      </c>
      <c r="E81" s="42" t="s">
        <v>31</v>
      </c>
      <c r="F81" s="42" t="s">
        <v>32</v>
      </c>
      <c r="G81" s="42" t="s">
        <v>224</v>
      </c>
      <c r="H81" s="43" t="s">
        <v>34</v>
      </c>
      <c r="I81" s="42" t="s">
        <v>35</v>
      </c>
      <c r="J81" s="44" t="s">
        <v>37</v>
      </c>
    </row>
    <row r="82" spans="1:10" ht="15.75" customHeight="1" x14ac:dyDescent="0.3">
      <c r="A82" s="15" t="s">
        <v>39</v>
      </c>
      <c r="B82" s="84"/>
      <c r="C82" s="46">
        <v>1</v>
      </c>
      <c r="D82" s="46" t="e">
        <f>$E$10*0.5+C80</f>
        <v>#DIV/0!</v>
      </c>
      <c r="E82" s="47"/>
      <c r="F82" s="49" t="e">
        <f>E80</f>
        <v>#DIV/0!</v>
      </c>
      <c r="G82" s="50" t="e">
        <f t="shared" ref="G82:G91" si="16">E82*F82*$H$13</f>
        <v>#DIV/0!</v>
      </c>
      <c r="H82" s="51" t="s">
        <v>225</v>
      </c>
      <c r="I82" s="85"/>
      <c r="J82" s="53" t="e">
        <f t="shared" ref="J82:J91" si="17">G82*I82</f>
        <v>#DIV/0!</v>
      </c>
    </row>
    <row r="83" spans="1:10" ht="15.75" customHeight="1" x14ac:dyDescent="0.3">
      <c r="A83" s="54" t="s">
        <v>43</v>
      </c>
      <c r="B83" s="62"/>
      <c r="C83" s="46">
        <v>2</v>
      </c>
      <c r="D83" s="56" t="e">
        <f t="shared" ref="D83:D91" si="18">D82+$E$10</f>
        <v>#DIV/0!</v>
      </c>
      <c r="E83" s="47"/>
      <c r="F83" s="49" t="e">
        <f>E80</f>
        <v>#DIV/0!</v>
      </c>
      <c r="G83" s="50" t="e">
        <f t="shared" si="16"/>
        <v>#DIV/0!</v>
      </c>
      <c r="H83" s="112">
        <v>6.9444444440000001E-3</v>
      </c>
      <c r="I83" s="85"/>
      <c r="J83" s="53" t="e">
        <f t="shared" si="17"/>
        <v>#DIV/0!</v>
      </c>
    </row>
    <row r="84" spans="1:10" ht="15.75" customHeight="1" x14ac:dyDescent="0.3">
      <c r="A84" s="59" t="s">
        <v>44</v>
      </c>
      <c r="B84" s="62"/>
      <c r="C84" s="46">
        <v>3</v>
      </c>
      <c r="D84" s="56" t="e">
        <f t="shared" si="18"/>
        <v>#DIV/0!</v>
      </c>
      <c r="E84" s="47"/>
      <c r="F84" s="49" t="e">
        <f>E80</f>
        <v>#DIV/0!</v>
      </c>
      <c r="G84" s="50" t="e">
        <f t="shared" si="16"/>
        <v>#DIV/0!</v>
      </c>
      <c r="H84" s="113"/>
      <c r="I84" s="85"/>
      <c r="J84" s="53" t="e">
        <f t="shared" si="17"/>
        <v>#DIV/0!</v>
      </c>
    </row>
    <row r="85" spans="1:10" ht="15.75" customHeight="1" x14ac:dyDescent="0.3">
      <c r="A85" s="61" t="s">
        <v>9</v>
      </c>
      <c r="B85" s="62"/>
      <c r="C85" s="46">
        <v>4</v>
      </c>
      <c r="D85" s="56" t="e">
        <f t="shared" si="18"/>
        <v>#DIV/0!</v>
      </c>
      <c r="E85" s="47"/>
      <c r="F85" s="49" t="e">
        <f>E80</f>
        <v>#DIV/0!</v>
      </c>
      <c r="G85" s="50" t="e">
        <f t="shared" si="16"/>
        <v>#DIV/0!</v>
      </c>
      <c r="H85" s="113"/>
      <c r="I85" s="85"/>
      <c r="J85" s="53" t="e">
        <f t="shared" si="17"/>
        <v>#DIV/0!</v>
      </c>
    </row>
    <row r="86" spans="1:10" ht="15.75" customHeight="1" x14ac:dyDescent="0.3">
      <c r="A86" s="61" t="s">
        <v>10</v>
      </c>
      <c r="B86" s="63"/>
      <c r="C86" s="46">
        <v>5</v>
      </c>
      <c r="D86" s="56" t="e">
        <f t="shared" si="18"/>
        <v>#DIV/0!</v>
      </c>
      <c r="E86" s="47"/>
      <c r="F86" s="49" t="e">
        <f>E80</f>
        <v>#DIV/0!</v>
      </c>
      <c r="G86" s="50" t="e">
        <f t="shared" si="16"/>
        <v>#DIV/0!</v>
      </c>
      <c r="H86" s="113"/>
      <c r="I86" s="85"/>
      <c r="J86" s="53" t="e">
        <f t="shared" si="17"/>
        <v>#DIV/0!</v>
      </c>
    </row>
    <row r="87" spans="1:10" ht="15.75" customHeight="1" x14ac:dyDescent="0.3">
      <c r="A87" s="65" t="s">
        <v>46</v>
      </c>
      <c r="B87" s="86"/>
      <c r="C87" s="46">
        <v>6</v>
      </c>
      <c r="D87" s="56" t="e">
        <f t="shared" si="18"/>
        <v>#DIV/0!</v>
      </c>
      <c r="E87" s="47"/>
      <c r="F87" s="49" t="e">
        <f>E80</f>
        <v>#DIV/0!</v>
      </c>
      <c r="G87" s="50" t="e">
        <f t="shared" si="16"/>
        <v>#DIV/0!</v>
      </c>
      <c r="H87" s="113"/>
      <c r="I87" s="85"/>
      <c r="J87" s="53" t="e">
        <f t="shared" si="17"/>
        <v>#DIV/0!</v>
      </c>
    </row>
    <row r="88" spans="1:10" ht="15.75" customHeight="1" x14ac:dyDescent="0.3">
      <c r="A88" s="106" t="s">
        <v>47</v>
      </c>
      <c r="B88" s="109"/>
      <c r="C88" s="46">
        <v>7</v>
      </c>
      <c r="D88" s="56" t="e">
        <f t="shared" si="18"/>
        <v>#DIV/0!</v>
      </c>
      <c r="E88" s="47"/>
      <c r="F88" s="49" t="e">
        <f>E80</f>
        <v>#DIV/0!</v>
      </c>
      <c r="G88" s="50" t="e">
        <f t="shared" si="16"/>
        <v>#DIV/0!</v>
      </c>
      <c r="H88" s="113"/>
      <c r="I88" s="85"/>
      <c r="J88" s="53" t="e">
        <f t="shared" si="17"/>
        <v>#DIV/0!</v>
      </c>
    </row>
    <row r="89" spans="1:10" ht="15.75" customHeight="1" x14ac:dyDescent="0.3">
      <c r="A89" s="107"/>
      <c r="B89" s="110"/>
      <c r="C89" s="46">
        <v>8</v>
      </c>
      <c r="D89" s="56" t="e">
        <f t="shared" si="18"/>
        <v>#DIV/0!</v>
      </c>
      <c r="E89" s="47"/>
      <c r="F89" s="49" t="e">
        <f>E80</f>
        <v>#DIV/0!</v>
      </c>
      <c r="G89" s="50" t="e">
        <f t="shared" si="16"/>
        <v>#DIV/0!</v>
      </c>
      <c r="H89" s="113"/>
      <c r="I89" s="47"/>
      <c r="J89" s="53" t="e">
        <f t="shared" si="17"/>
        <v>#DIV/0!</v>
      </c>
    </row>
    <row r="90" spans="1:10" ht="15.75" customHeight="1" x14ac:dyDescent="0.3">
      <c r="A90" s="107"/>
      <c r="B90" s="110"/>
      <c r="C90" s="46">
        <v>9</v>
      </c>
      <c r="D90" s="56" t="e">
        <f t="shared" si="18"/>
        <v>#DIV/0!</v>
      </c>
      <c r="E90" s="47"/>
      <c r="F90" s="49" t="e">
        <f>E80</f>
        <v>#DIV/0!</v>
      </c>
      <c r="G90" s="50" t="e">
        <f t="shared" si="16"/>
        <v>#DIV/0!</v>
      </c>
      <c r="H90" s="113"/>
      <c r="I90" s="47"/>
      <c r="J90" s="53" t="e">
        <f t="shared" si="17"/>
        <v>#DIV/0!</v>
      </c>
    </row>
    <row r="91" spans="1:10" ht="15.75" customHeight="1" x14ac:dyDescent="0.3">
      <c r="A91" s="107"/>
      <c r="B91" s="110"/>
      <c r="C91" s="46">
        <v>10</v>
      </c>
      <c r="D91" s="56" t="e">
        <f t="shared" si="18"/>
        <v>#DIV/0!</v>
      </c>
      <c r="E91" s="47"/>
      <c r="F91" s="49" t="e">
        <f>E80</f>
        <v>#DIV/0!</v>
      </c>
      <c r="G91" s="50" t="e">
        <f t="shared" si="16"/>
        <v>#DIV/0!</v>
      </c>
      <c r="H91" s="114"/>
      <c r="I91" s="47"/>
      <c r="J91" s="53" t="e">
        <f t="shared" si="17"/>
        <v>#DIV/0!</v>
      </c>
    </row>
    <row r="92" spans="1:10" ht="15.75" customHeight="1" x14ac:dyDescent="0.3">
      <c r="A92" s="108"/>
      <c r="B92" s="111"/>
      <c r="C92" s="70"/>
      <c r="D92" s="70"/>
      <c r="E92" s="71"/>
      <c r="F92" s="72" t="s">
        <v>226</v>
      </c>
      <c r="G92" s="73" t="e">
        <f>SUM(G82:G91)</f>
        <v>#DIV/0!</v>
      </c>
      <c r="H92" s="75"/>
      <c r="I92" s="76" t="s">
        <v>51</v>
      </c>
      <c r="J92" s="77" t="e">
        <f>SUM(J82:J91)</f>
        <v>#DIV/0!</v>
      </c>
    </row>
    <row r="93" spans="1:10" ht="15.75" customHeight="1" x14ac:dyDescent="0.25"/>
    <row r="94" spans="1:10" ht="15.75" customHeight="1" x14ac:dyDescent="0.25"/>
    <row r="95" spans="1:10" ht="15.75" customHeight="1" x14ac:dyDescent="0.25"/>
    <row r="96" spans="1:10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B1:G1"/>
    <mergeCell ref="H13:H21"/>
    <mergeCell ref="A18:A22"/>
    <mergeCell ref="B18:B22"/>
    <mergeCell ref="H27:H35"/>
    <mergeCell ref="B32:B36"/>
    <mergeCell ref="A88:A92"/>
    <mergeCell ref="B88:B92"/>
    <mergeCell ref="H41:H49"/>
    <mergeCell ref="H55:H63"/>
    <mergeCell ref="H69:H77"/>
    <mergeCell ref="H83:H91"/>
    <mergeCell ref="B46:B50"/>
    <mergeCell ref="A32:A36"/>
    <mergeCell ref="A46:A50"/>
    <mergeCell ref="A60:A64"/>
    <mergeCell ref="B60:B64"/>
    <mergeCell ref="A74:A78"/>
    <mergeCell ref="B74:B78"/>
  </mergeCells>
  <dataValidations count="1">
    <dataValidation type="list" allowBlank="1" showErrorMessage="1" sqref="B17 B31 B45 B59 B73 B87">
      <formula1>$H$5:$H$8</formula1>
    </dataValidation>
  </dataValidations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0"/>
  <sheetViews>
    <sheetView workbookViewId="0">
      <selection activeCell="F5" sqref="F5"/>
    </sheetView>
  </sheetViews>
  <sheetFormatPr defaultColWidth="12.59765625" defaultRowHeight="15" customHeight="1" x14ac:dyDescent="0.25"/>
  <cols>
    <col min="1" max="1" width="18.69921875" customWidth="1"/>
    <col min="2" max="2" width="20.69921875" customWidth="1"/>
    <col min="3" max="3" width="11.69921875" customWidth="1"/>
    <col min="4" max="4" width="18.19921875" customWidth="1"/>
    <col min="5" max="5" width="14.3984375" customWidth="1"/>
    <col min="6" max="7" width="20.69921875" customWidth="1"/>
    <col min="8" max="8" width="12.59765625" customWidth="1"/>
    <col min="9" max="9" width="14.8984375" customWidth="1"/>
    <col min="10" max="10" width="8.19921875" customWidth="1"/>
    <col min="11" max="26" width="7.59765625" customWidth="1"/>
  </cols>
  <sheetData>
    <row r="1" spans="1:11" ht="22.8" x14ac:dyDescent="0.4">
      <c r="A1" s="1" t="s">
        <v>2</v>
      </c>
      <c r="B1" s="115" t="s">
        <v>1</v>
      </c>
      <c r="C1" s="116"/>
      <c r="D1" s="116"/>
      <c r="E1" s="116"/>
      <c r="F1" s="116"/>
      <c r="G1" s="117"/>
      <c r="I1" s="2" t="s">
        <v>4</v>
      </c>
    </row>
    <row r="2" spans="1:11" ht="13.5" customHeight="1" x14ac:dyDescent="0.3">
      <c r="A2" s="3" t="s">
        <v>5</v>
      </c>
      <c r="B2" s="4" t="s">
        <v>6</v>
      </c>
      <c r="C2" s="4" t="s">
        <v>7</v>
      </c>
      <c r="D2" s="4" t="s">
        <v>8</v>
      </c>
      <c r="E2" s="5" t="s">
        <v>9</v>
      </c>
      <c r="F2" s="5" t="s">
        <v>10</v>
      </c>
      <c r="G2" s="6" t="s">
        <v>11</v>
      </c>
      <c r="I2" s="7" t="s">
        <v>12</v>
      </c>
    </row>
    <row r="3" spans="1:11" ht="14.4" x14ac:dyDescent="0.3">
      <c r="A3" s="8">
        <f>B11</f>
        <v>1</v>
      </c>
      <c r="B3" s="9">
        <f>B12+B13</f>
        <v>43893.4375</v>
      </c>
      <c r="C3" s="10">
        <f>J27</f>
        <v>0.6988999999552703</v>
      </c>
      <c r="D3" s="10">
        <f t="shared" ref="D3:D8" si="0">C3*448.8325660485</f>
        <v>313.6890803912205</v>
      </c>
      <c r="E3" s="11">
        <f>B15</f>
        <v>0</v>
      </c>
      <c r="F3" s="12">
        <v>3.95</v>
      </c>
      <c r="G3" s="13" t="str">
        <f>B17</f>
        <v>F</v>
      </c>
      <c r="I3" s="14" t="s">
        <v>13</v>
      </c>
    </row>
    <row r="4" spans="1:11" ht="14.4" x14ac:dyDescent="0.3">
      <c r="A4" s="15">
        <f>B30</f>
        <v>2</v>
      </c>
      <c r="B4" s="16">
        <f>B31+B32</f>
        <v>43893.458333333336</v>
      </c>
      <c r="C4" s="17">
        <f>J46</f>
        <v>0.69074999995579189</v>
      </c>
      <c r="D4" s="17">
        <f t="shared" si="0"/>
        <v>310.03109497815933</v>
      </c>
      <c r="E4" s="18">
        <f>B34</f>
        <v>0</v>
      </c>
      <c r="F4" s="19">
        <v>3.95</v>
      </c>
      <c r="G4" s="20" t="str">
        <f>B36</f>
        <v>F</v>
      </c>
      <c r="I4" s="21" t="s">
        <v>14</v>
      </c>
    </row>
    <row r="5" spans="1:11" ht="14.4" x14ac:dyDescent="0.3">
      <c r="A5" s="15">
        <f>B49</f>
        <v>3</v>
      </c>
      <c r="B5" s="16">
        <f>B50+B51</f>
        <v>0</v>
      </c>
      <c r="C5" s="17" t="e">
        <f>J60</f>
        <v>#DIV/0!</v>
      </c>
      <c r="D5" s="17" t="e">
        <f t="shared" si="0"/>
        <v>#DIV/0!</v>
      </c>
      <c r="E5" s="18">
        <f>B53</f>
        <v>0</v>
      </c>
      <c r="F5" s="19">
        <f>B54</f>
        <v>0</v>
      </c>
      <c r="G5" s="20">
        <f>B55</f>
        <v>0</v>
      </c>
      <c r="H5" s="22" t="s">
        <v>15</v>
      </c>
      <c r="I5" s="21" t="s">
        <v>16</v>
      </c>
    </row>
    <row r="6" spans="1:11" ht="14.4" x14ac:dyDescent="0.3">
      <c r="A6" s="15">
        <f>B63</f>
        <v>4</v>
      </c>
      <c r="B6" s="16">
        <f>B64+B65</f>
        <v>0</v>
      </c>
      <c r="C6" s="17" t="e">
        <f>J74</f>
        <v>#DIV/0!</v>
      </c>
      <c r="D6" s="17" t="e">
        <f t="shared" si="0"/>
        <v>#DIV/0!</v>
      </c>
      <c r="E6" s="18">
        <f>B67</f>
        <v>0</v>
      </c>
      <c r="F6" s="19">
        <f>B68</f>
        <v>0</v>
      </c>
      <c r="G6" s="20">
        <f>B69</f>
        <v>0</v>
      </c>
      <c r="H6" s="22" t="s">
        <v>17</v>
      </c>
      <c r="I6" s="21" t="s">
        <v>18</v>
      </c>
    </row>
    <row r="7" spans="1:11" ht="14.4" x14ac:dyDescent="0.3">
      <c r="A7" s="15">
        <f>B77</f>
        <v>5</v>
      </c>
      <c r="B7" s="16">
        <f>B78+B79</f>
        <v>0</v>
      </c>
      <c r="C7" s="17" t="e">
        <f>J88</f>
        <v>#DIV/0!</v>
      </c>
      <c r="D7" s="17" t="e">
        <f t="shared" si="0"/>
        <v>#DIV/0!</v>
      </c>
      <c r="E7" s="18">
        <f>B81</f>
        <v>0</v>
      </c>
      <c r="F7" s="19">
        <f>B82</f>
        <v>0</v>
      </c>
      <c r="G7" s="20">
        <f>B83</f>
        <v>0</v>
      </c>
      <c r="H7" s="22" t="s">
        <v>19</v>
      </c>
      <c r="I7" s="21" t="s">
        <v>20</v>
      </c>
    </row>
    <row r="8" spans="1:11" ht="14.4" x14ac:dyDescent="0.3">
      <c r="A8" s="23">
        <f>B91</f>
        <v>6</v>
      </c>
      <c r="B8" s="24">
        <f>B92+B93</f>
        <v>0</v>
      </c>
      <c r="C8" s="25" t="e">
        <f>J102</f>
        <v>#DIV/0!</v>
      </c>
      <c r="D8" s="25" t="e">
        <f t="shared" si="0"/>
        <v>#DIV/0!</v>
      </c>
      <c r="E8" s="28">
        <f>B95</f>
        <v>0</v>
      </c>
      <c r="F8" s="26">
        <f>B96</f>
        <v>0</v>
      </c>
      <c r="G8" s="27">
        <f>B97</f>
        <v>0</v>
      </c>
      <c r="H8" s="22" t="s">
        <v>21</v>
      </c>
      <c r="I8" s="21" t="s">
        <v>22</v>
      </c>
    </row>
    <row r="10" spans="1:11" ht="14.4" x14ac:dyDescent="0.3">
      <c r="A10" s="29" t="str">
        <f>$A$1</f>
        <v>KIT CARSON</v>
      </c>
      <c r="B10" s="30" t="s">
        <v>23</v>
      </c>
      <c r="C10" s="31">
        <v>12</v>
      </c>
      <c r="D10" s="32" t="s">
        <v>24</v>
      </c>
      <c r="E10" s="33">
        <f>H10/J10</f>
        <v>6</v>
      </c>
      <c r="F10" s="34" t="s">
        <v>25</v>
      </c>
      <c r="G10" s="35" t="s">
        <v>26</v>
      </c>
      <c r="H10" s="36">
        <v>90</v>
      </c>
      <c r="I10" s="37" t="s">
        <v>27</v>
      </c>
      <c r="J10" s="38">
        <v>15</v>
      </c>
    </row>
    <row r="11" spans="1:11" ht="13.5" customHeight="1" x14ac:dyDescent="0.3">
      <c r="A11" s="39" t="s">
        <v>28</v>
      </c>
      <c r="B11" s="40">
        <v>1</v>
      </c>
      <c r="C11" s="41" t="s">
        <v>29</v>
      </c>
      <c r="D11" s="41" t="s">
        <v>30</v>
      </c>
      <c r="E11" s="42" t="s">
        <v>31</v>
      </c>
      <c r="F11" s="42" t="s">
        <v>32</v>
      </c>
      <c r="G11" s="42" t="s">
        <v>38</v>
      </c>
      <c r="H11" s="43" t="s">
        <v>34</v>
      </c>
      <c r="I11" s="42" t="s">
        <v>35</v>
      </c>
      <c r="J11" s="44" t="s">
        <v>37</v>
      </c>
    </row>
    <row r="12" spans="1:11" ht="14.25" customHeight="1" x14ac:dyDescent="0.3">
      <c r="A12" s="15" t="s">
        <v>39</v>
      </c>
      <c r="B12" s="45">
        <v>43893</v>
      </c>
      <c r="C12" s="46">
        <v>1</v>
      </c>
      <c r="D12" s="46">
        <f>$E$10*0.5+C10</f>
        <v>15</v>
      </c>
      <c r="E12" s="48">
        <f>0.7*12</f>
        <v>8.3999999999999986</v>
      </c>
      <c r="F12" s="49">
        <f>E10</f>
        <v>6</v>
      </c>
      <c r="G12" s="50">
        <f t="shared" ref="G12:G26" si="1">E12*F12*$H$13</f>
        <v>0.34999999997759995</v>
      </c>
      <c r="H12" s="51" t="s">
        <v>42</v>
      </c>
      <c r="I12" s="52">
        <v>0</v>
      </c>
      <c r="J12" s="53">
        <f t="shared" ref="J12:J26" si="2">G12*I12</f>
        <v>0</v>
      </c>
    </row>
    <row r="13" spans="1:11" ht="14.4" x14ac:dyDescent="0.3">
      <c r="A13" s="54" t="s">
        <v>43</v>
      </c>
      <c r="B13" s="55">
        <v>0.4375</v>
      </c>
      <c r="C13" s="46">
        <v>2</v>
      </c>
      <c r="D13" s="56">
        <f t="shared" ref="D13:D26" si="3">D12+$E$10</f>
        <v>21</v>
      </c>
      <c r="E13" s="48">
        <f>1.3*12</f>
        <v>15.600000000000001</v>
      </c>
      <c r="F13" s="49">
        <f>E10</f>
        <v>6</v>
      </c>
      <c r="G13" s="50">
        <f t="shared" si="1"/>
        <v>0.64999999995840008</v>
      </c>
      <c r="H13" s="112">
        <v>6.9444444440000001E-3</v>
      </c>
      <c r="I13" s="52">
        <v>0</v>
      </c>
      <c r="J13" s="53">
        <f t="shared" si="2"/>
        <v>0</v>
      </c>
      <c r="K13" s="58"/>
    </row>
    <row r="14" spans="1:11" ht="14.4" x14ac:dyDescent="0.3">
      <c r="A14" s="59" t="s">
        <v>44</v>
      </c>
      <c r="B14" s="60" t="s">
        <v>45</v>
      </c>
      <c r="C14" s="46">
        <v>3</v>
      </c>
      <c r="D14" s="56">
        <f t="shared" si="3"/>
        <v>27</v>
      </c>
      <c r="E14" s="48">
        <f>1.6*12</f>
        <v>19.200000000000003</v>
      </c>
      <c r="F14" s="49">
        <f>E10</f>
        <v>6</v>
      </c>
      <c r="G14" s="50">
        <f t="shared" si="1"/>
        <v>0.79999999994880011</v>
      </c>
      <c r="H14" s="113"/>
      <c r="I14" s="52">
        <v>0</v>
      </c>
      <c r="J14" s="53">
        <f t="shared" si="2"/>
        <v>0</v>
      </c>
      <c r="K14" s="58"/>
    </row>
    <row r="15" spans="1:11" ht="14.4" x14ac:dyDescent="0.3">
      <c r="A15" s="61" t="s">
        <v>9</v>
      </c>
      <c r="B15" s="62"/>
      <c r="C15" s="46">
        <v>4</v>
      </c>
      <c r="D15" s="56">
        <f t="shared" si="3"/>
        <v>33</v>
      </c>
      <c r="E15" s="48">
        <f t="shared" ref="E15:E16" si="4">1.5*12</f>
        <v>18</v>
      </c>
      <c r="F15" s="49">
        <f>E10</f>
        <v>6</v>
      </c>
      <c r="G15" s="50">
        <f t="shared" si="1"/>
        <v>0.74999999995200006</v>
      </c>
      <c r="H15" s="113"/>
      <c r="I15" s="52">
        <v>0</v>
      </c>
      <c r="J15" s="53">
        <f t="shared" si="2"/>
        <v>0</v>
      </c>
    </row>
    <row r="16" spans="1:11" ht="14.4" x14ac:dyDescent="0.3">
      <c r="A16" s="61" t="s">
        <v>10</v>
      </c>
      <c r="B16" s="63"/>
      <c r="C16" s="46">
        <v>5</v>
      </c>
      <c r="D16" s="56">
        <f t="shared" si="3"/>
        <v>39</v>
      </c>
      <c r="E16" s="48">
        <f t="shared" si="4"/>
        <v>18</v>
      </c>
      <c r="F16" s="49">
        <f>E10</f>
        <v>6</v>
      </c>
      <c r="G16" s="50">
        <f t="shared" si="1"/>
        <v>0.74999999995200006</v>
      </c>
      <c r="H16" s="113"/>
      <c r="I16" s="52">
        <v>0</v>
      </c>
      <c r="J16" s="53">
        <f t="shared" si="2"/>
        <v>0</v>
      </c>
      <c r="K16" s="64"/>
    </row>
    <row r="17" spans="1:11" ht="14.4" x14ac:dyDescent="0.3">
      <c r="A17" s="65" t="s">
        <v>46</v>
      </c>
      <c r="B17" s="66" t="s">
        <v>19</v>
      </c>
      <c r="C17" s="46">
        <v>6</v>
      </c>
      <c r="D17" s="56">
        <f t="shared" si="3"/>
        <v>45</v>
      </c>
      <c r="E17" s="48">
        <f>3.6*12</f>
        <v>43.2</v>
      </c>
      <c r="F17" s="49">
        <f>E10</f>
        <v>6</v>
      </c>
      <c r="G17" s="50">
        <f t="shared" si="1"/>
        <v>1.7999999998848004</v>
      </c>
      <c r="H17" s="113"/>
      <c r="I17" s="52">
        <v>0</v>
      </c>
      <c r="J17" s="53">
        <f t="shared" si="2"/>
        <v>0</v>
      </c>
    </row>
    <row r="18" spans="1:11" ht="14.4" x14ac:dyDescent="0.3">
      <c r="A18" s="106" t="s">
        <v>47</v>
      </c>
      <c r="B18" s="118" t="s">
        <v>48</v>
      </c>
      <c r="C18" s="46">
        <v>7</v>
      </c>
      <c r="D18" s="56">
        <f t="shared" si="3"/>
        <v>51</v>
      </c>
      <c r="E18" s="48">
        <f>3.4*12</f>
        <v>40.799999999999997</v>
      </c>
      <c r="F18" s="49">
        <f>E10</f>
        <v>6</v>
      </c>
      <c r="G18" s="50">
        <f t="shared" si="1"/>
        <v>1.6999999998911999</v>
      </c>
      <c r="H18" s="113"/>
      <c r="I18" s="52">
        <v>0</v>
      </c>
      <c r="J18" s="53">
        <f t="shared" si="2"/>
        <v>0</v>
      </c>
      <c r="K18" s="58"/>
    </row>
    <row r="19" spans="1:11" ht="14.4" x14ac:dyDescent="0.3">
      <c r="A19" s="107"/>
      <c r="B19" s="110"/>
      <c r="C19" s="46">
        <v>8</v>
      </c>
      <c r="D19" s="56">
        <f t="shared" si="3"/>
        <v>57</v>
      </c>
      <c r="E19" s="48">
        <f>3.3*12</f>
        <v>39.599999999999994</v>
      </c>
      <c r="F19" s="49">
        <f>E10</f>
        <v>6</v>
      </c>
      <c r="G19" s="50">
        <f t="shared" si="1"/>
        <v>1.6499999998943997</v>
      </c>
      <c r="H19" s="113"/>
      <c r="I19" s="48">
        <v>0</v>
      </c>
      <c r="J19" s="53">
        <f t="shared" si="2"/>
        <v>0</v>
      </c>
    </row>
    <row r="20" spans="1:11" ht="14.4" x14ac:dyDescent="0.3">
      <c r="A20" s="107"/>
      <c r="B20" s="110"/>
      <c r="C20" s="46">
        <v>9</v>
      </c>
      <c r="D20" s="56">
        <f t="shared" si="3"/>
        <v>63</v>
      </c>
      <c r="E20" s="48">
        <f>2.9*12</f>
        <v>34.799999999999997</v>
      </c>
      <c r="F20" s="49">
        <f>E10</f>
        <v>6</v>
      </c>
      <c r="G20" s="50">
        <f t="shared" si="1"/>
        <v>1.4499999999072</v>
      </c>
      <c r="H20" s="113"/>
      <c r="I20" s="48">
        <v>0.16600000000000001</v>
      </c>
      <c r="J20" s="53">
        <f t="shared" si="2"/>
        <v>0.24069999998459521</v>
      </c>
    </row>
    <row r="21" spans="1:11" ht="15.75" customHeight="1" x14ac:dyDescent="0.3">
      <c r="A21" s="107"/>
      <c r="B21" s="110"/>
      <c r="C21" s="46">
        <v>10</v>
      </c>
      <c r="D21" s="56">
        <f t="shared" si="3"/>
        <v>69</v>
      </c>
      <c r="E21" s="48">
        <f>2.8*12</f>
        <v>33.599999999999994</v>
      </c>
      <c r="F21" s="49">
        <f>E10</f>
        <v>6</v>
      </c>
      <c r="G21" s="50">
        <f t="shared" si="1"/>
        <v>1.3999999999103998</v>
      </c>
      <c r="H21" s="114"/>
      <c r="I21" s="48">
        <v>0.126</v>
      </c>
      <c r="J21" s="53">
        <f t="shared" si="2"/>
        <v>0.17639999998871037</v>
      </c>
    </row>
    <row r="22" spans="1:11" ht="15.75" customHeight="1" x14ac:dyDescent="0.3">
      <c r="A22" s="107"/>
      <c r="B22" s="110"/>
      <c r="C22" s="67">
        <v>11</v>
      </c>
      <c r="D22" s="56">
        <f t="shared" si="3"/>
        <v>75</v>
      </c>
      <c r="E22" s="68">
        <f>2.65*12</f>
        <v>31.799999999999997</v>
      </c>
      <c r="F22" s="49">
        <f>E10</f>
        <v>6</v>
      </c>
      <c r="G22" s="50">
        <f t="shared" si="1"/>
        <v>1.3249999999152</v>
      </c>
      <c r="H22" s="57"/>
      <c r="I22" s="68">
        <v>0.124</v>
      </c>
      <c r="J22" s="53">
        <f t="shared" si="2"/>
        <v>0.1642999999894848</v>
      </c>
    </row>
    <row r="23" spans="1:11" ht="15.75" customHeight="1" x14ac:dyDescent="0.3">
      <c r="A23" s="107"/>
      <c r="B23" s="110"/>
      <c r="C23" s="67">
        <v>12</v>
      </c>
      <c r="D23" s="56">
        <f t="shared" si="3"/>
        <v>81</v>
      </c>
      <c r="E23" s="68">
        <f t="shared" ref="E23:E24" si="5">2.5*12</f>
        <v>30</v>
      </c>
      <c r="F23" s="49">
        <f t="shared" ref="F23:F26" si="6">E$10</f>
        <v>6</v>
      </c>
      <c r="G23" s="50">
        <f t="shared" si="1"/>
        <v>1.24999999992</v>
      </c>
      <c r="H23" s="57"/>
      <c r="I23" s="68">
        <v>9.4E-2</v>
      </c>
      <c r="J23" s="53">
        <f t="shared" si="2"/>
        <v>0.11749999999247999</v>
      </c>
    </row>
    <row r="24" spans="1:11" ht="15.75" customHeight="1" x14ac:dyDescent="0.3">
      <c r="A24" s="107"/>
      <c r="B24" s="110"/>
      <c r="C24" s="67">
        <v>13</v>
      </c>
      <c r="D24" s="56">
        <f t="shared" si="3"/>
        <v>87</v>
      </c>
      <c r="E24" s="68">
        <f t="shared" si="5"/>
        <v>30</v>
      </c>
      <c r="F24" s="49">
        <f t="shared" si="6"/>
        <v>6</v>
      </c>
      <c r="G24" s="50">
        <f t="shared" si="1"/>
        <v>1.24999999992</v>
      </c>
      <c r="H24" s="57"/>
      <c r="I24" s="68">
        <v>0</v>
      </c>
      <c r="J24" s="53">
        <f t="shared" si="2"/>
        <v>0</v>
      </c>
    </row>
    <row r="25" spans="1:11" ht="15.75" customHeight="1" x14ac:dyDescent="0.3">
      <c r="A25" s="107"/>
      <c r="B25" s="110"/>
      <c r="C25" s="67">
        <v>14</v>
      </c>
      <c r="D25" s="56">
        <f t="shared" si="3"/>
        <v>93</v>
      </c>
      <c r="E25" s="68">
        <f t="shared" ref="E25:E26" si="7">2.6*12</f>
        <v>31.200000000000003</v>
      </c>
      <c r="F25" s="49">
        <f t="shared" si="6"/>
        <v>6</v>
      </c>
      <c r="G25" s="50">
        <f t="shared" si="1"/>
        <v>1.2999999999168002</v>
      </c>
      <c r="H25" s="57"/>
      <c r="I25" s="68">
        <v>0</v>
      </c>
      <c r="J25" s="53">
        <f t="shared" si="2"/>
        <v>0</v>
      </c>
    </row>
    <row r="26" spans="1:11" ht="15.75" customHeight="1" x14ac:dyDescent="0.3">
      <c r="A26" s="107"/>
      <c r="B26" s="110"/>
      <c r="C26" s="67">
        <v>15</v>
      </c>
      <c r="D26" s="56">
        <f t="shared" si="3"/>
        <v>99</v>
      </c>
      <c r="E26" s="68">
        <f t="shared" si="7"/>
        <v>31.200000000000003</v>
      </c>
      <c r="F26" s="49">
        <f t="shared" si="6"/>
        <v>6</v>
      </c>
      <c r="G26" s="50">
        <f t="shared" si="1"/>
        <v>1.2999999999168002</v>
      </c>
      <c r="H26" s="57"/>
      <c r="I26" s="68">
        <v>0</v>
      </c>
      <c r="J26" s="53">
        <f t="shared" si="2"/>
        <v>0</v>
      </c>
    </row>
    <row r="27" spans="1:11" ht="15.75" customHeight="1" x14ac:dyDescent="0.3">
      <c r="A27" s="108"/>
      <c r="B27" s="111"/>
      <c r="C27" s="70"/>
      <c r="D27" s="70"/>
      <c r="E27" s="71"/>
      <c r="F27" s="72" t="s">
        <v>50</v>
      </c>
      <c r="G27" s="73">
        <f>SUM(G12:G26)</f>
        <v>17.724999998865602</v>
      </c>
      <c r="H27" s="75"/>
      <c r="I27" s="76" t="s">
        <v>51</v>
      </c>
      <c r="J27" s="77">
        <f>SUM(J12:J26)</f>
        <v>0.6988999999552703</v>
      </c>
    </row>
    <row r="28" spans="1:11" ht="15.75" customHeight="1" x14ac:dyDescent="0.3">
      <c r="A28" s="78"/>
      <c r="B28" s="79"/>
      <c r="C28" s="64"/>
      <c r="D28" s="64"/>
      <c r="E28" s="64"/>
      <c r="F28" s="64"/>
      <c r="G28" s="64"/>
      <c r="H28" s="78"/>
      <c r="I28" s="80"/>
      <c r="J28" s="80"/>
    </row>
    <row r="29" spans="1:11" ht="15.75" customHeight="1" x14ac:dyDescent="0.3">
      <c r="A29" s="29" t="str">
        <f>$A$1</f>
        <v>KIT CARSON</v>
      </c>
      <c r="B29" s="30" t="s">
        <v>23</v>
      </c>
      <c r="C29" s="31">
        <v>12</v>
      </c>
      <c r="D29" s="32" t="s">
        <v>24</v>
      </c>
      <c r="E29" s="33">
        <f>H29/J29</f>
        <v>6</v>
      </c>
      <c r="F29" s="34" t="s">
        <v>25</v>
      </c>
      <c r="G29" s="35" t="s">
        <v>26</v>
      </c>
      <c r="H29" s="36">
        <v>90</v>
      </c>
      <c r="I29" s="37" t="s">
        <v>27</v>
      </c>
      <c r="J29" s="38">
        <v>15</v>
      </c>
    </row>
    <row r="30" spans="1:11" ht="15.75" customHeight="1" x14ac:dyDescent="0.3">
      <c r="A30" s="39" t="s">
        <v>28</v>
      </c>
      <c r="B30" s="40">
        <v>2</v>
      </c>
      <c r="C30" s="41" t="s">
        <v>29</v>
      </c>
      <c r="D30" s="41" t="s">
        <v>30</v>
      </c>
      <c r="E30" s="42" t="s">
        <v>31</v>
      </c>
      <c r="F30" s="42" t="s">
        <v>32</v>
      </c>
      <c r="G30" s="42" t="s">
        <v>52</v>
      </c>
      <c r="H30" s="43" t="s">
        <v>34</v>
      </c>
      <c r="I30" s="42" t="s">
        <v>35</v>
      </c>
      <c r="J30" s="44" t="s">
        <v>37</v>
      </c>
    </row>
    <row r="31" spans="1:11" ht="15.75" customHeight="1" x14ac:dyDescent="0.3">
      <c r="A31" s="15" t="s">
        <v>39</v>
      </c>
      <c r="B31" s="45">
        <v>43893</v>
      </c>
      <c r="C31" s="46">
        <v>1</v>
      </c>
      <c r="D31" s="46">
        <f>$E$10*0.5+C29</f>
        <v>15</v>
      </c>
      <c r="E31" s="48">
        <f>0.5*12</f>
        <v>6</v>
      </c>
      <c r="F31" s="49">
        <f>E29</f>
        <v>6</v>
      </c>
      <c r="G31" s="50">
        <f t="shared" ref="G31:G45" si="8">E31*F31*$H$13</f>
        <v>0.24999999998399999</v>
      </c>
      <c r="H31" s="51" t="s">
        <v>55</v>
      </c>
      <c r="I31" s="52">
        <v>0</v>
      </c>
      <c r="J31" s="53">
        <f t="shared" ref="J31:J45" si="9">G31*I31</f>
        <v>0</v>
      </c>
    </row>
    <row r="32" spans="1:11" ht="15.75" customHeight="1" x14ac:dyDescent="0.3">
      <c r="A32" s="54" t="s">
        <v>43</v>
      </c>
      <c r="B32" s="55">
        <v>0.45833333333333331</v>
      </c>
      <c r="C32" s="46">
        <v>2</v>
      </c>
      <c r="D32" s="56">
        <f t="shared" ref="D32:D45" si="10">D31+$E$10</f>
        <v>21</v>
      </c>
      <c r="E32" s="48">
        <f>1.6*12</f>
        <v>19.200000000000003</v>
      </c>
      <c r="F32" s="49">
        <f>E29</f>
        <v>6</v>
      </c>
      <c r="G32" s="50">
        <f t="shared" si="8"/>
        <v>0.79999999994880011</v>
      </c>
      <c r="H32" s="112">
        <v>6.9444444440000001E-3</v>
      </c>
      <c r="I32" s="52">
        <v>0</v>
      </c>
      <c r="J32" s="53">
        <f t="shared" si="9"/>
        <v>0</v>
      </c>
    </row>
    <row r="33" spans="1:10" ht="15.75" customHeight="1" x14ac:dyDescent="0.3">
      <c r="A33" s="59" t="s">
        <v>44</v>
      </c>
      <c r="B33" s="60" t="s">
        <v>45</v>
      </c>
      <c r="C33" s="46">
        <v>3</v>
      </c>
      <c r="D33" s="56">
        <f t="shared" si="10"/>
        <v>27</v>
      </c>
      <c r="E33" s="48">
        <f>2.3*12</f>
        <v>27.599999999999998</v>
      </c>
      <c r="F33" s="49">
        <f>E29</f>
        <v>6</v>
      </c>
      <c r="G33" s="50">
        <f t="shared" si="8"/>
        <v>1.1499999999263999</v>
      </c>
      <c r="H33" s="113"/>
      <c r="I33" s="52">
        <v>0</v>
      </c>
      <c r="J33" s="53">
        <f t="shared" si="9"/>
        <v>0</v>
      </c>
    </row>
    <row r="34" spans="1:10" ht="15.75" customHeight="1" x14ac:dyDescent="0.3">
      <c r="A34" s="61" t="s">
        <v>9</v>
      </c>
      <c r="B34" s="62"/>
      <c r="C34" s="46">
        <v>4</v>
      </c>
      <c r="D34" s="56">
        <f t="shared" si="10"/>
        <v>33</v>
      </c>
      <c r="E34" s="48">
        <f>1.5*12</f>
        <v>18</v>
      </c>
      <c r="F34" s="49">
        <f>E29</f>
        <v>6</v>
      </c>
      <c r="G34" s="50">
        <f t="shared" si="8"/>
        <v>0.74999999995200006</v>
      </c>
      <c r="H34" s="113"/>
      <c r="I34" s="52">
        <v>0</v>
      </c>
      <c r="J34" s="53">
        <f t="shared" si="9"/>
        <v>0</v>
      </c>
    </row>
    <row r="35" spans="1:10" ht="15.75" customHeight="1" x14ac:dyDescent="0.3">
      <c r="A35" s="61" t="s">
        <v>10</v>
      </c>
      <c r="B35" s="63"/>
      <c r="C35" s="46">
        <v>5</v>
      </c>
      <c r="D35" s="56">
        <f t="shared" si="10"/>
        <v>39</v>
      </c>
      <c r="E35" s="48">
        <f>1.45*12</f>
        <v>17.399999999999999</v>
      </c>
      <c r="F35" s="49">
        <f>E29</f>
        <v>6</v>
      </c>
      <c r="G35" s="50">
        <f t="shared" si="8"/>
        <v>0.72499999995359998</v>
      </c>
      <c r="H35" s="113"/>
      <c r="I35" s="52">
        <v>0</v>
      </c>
      <c r="J35" s="53">
        <f t="shared" si="9"/>
        <v>0</v>
      </c>
    </row>
    <row r="36" spans="1:10" ht="15.75" customHeight="1" x14ac:dyDescent="0.3">
      <c r="A36" s="65" t="s">
        <v>46</v>
      </c>
      <c r="B36" s="66" t="s">
        <v>19</v>
      </c>
      <c r="C36" s="46">
        <v>6</v>
      </c>
      <c r="D36" s="56">
        <f t="shared" si="10"/>
        <v>45</v>
      </c>
      <c r="E36" s="48">
        <f>3.6*12</f>
        <v>43.2</v>
      </c>
      <c r="F36" s="49">
        <f>E29</f>
        <v>6</v>
      </c>
      <c r="G36" s="50">
        <f t="shared" si="8"/>
        <v>1.7999999998848004</v>
      </c>
      <c r="H36" s="113"/>
      <c r="I36" s="52">
        <v>1.0999999999999999E-2</v>
      </c>
      <c r="J36" s="53">
        <f t="shared" si="9"/>
        <v>1.9799999998732803E-2</v>
      </c>
    </row>
    <row r="37" spans="1:10" ht="15.75" customHeight="1" x14ac:dyDescent="0.3">
      <c r="A37" s="106" t="s">
        <v>47</v>
      </c>
      <c r="B37" s="109"/>
      <c r="C37" s="46">
        <v>7</v>
      </c>
      <c r="D37" s="56">
        <f t="shared" si="10"/>
        <v>51</v>
      </c>
      <c r="E37" s="48">
        <f>3.5*12</f>
        <v>42</v>
      </c>
      <c r="F37" s="49">
        <f>E29</f>
        <v>6</v>
      </c>
      <c r="G37" s="50">
        <f t="shared" si="8"/>
        <v>1.749999999888</v>
      </c>
      <c r="H37" s="113"/>
      <c r="I37" s="52">
        <v>1.2E-2</v>
      </c>
      <c r="J37" s="53">
        <f t="shared" si="9"/>
        <v>2.0999999998656E-2</v>
      </c>
    </row>
    <row r="38" spans="1:10" ht="15.75" customHeight="1" x14ac:dyDescent="0.3">
      <c r="A38" s="107"/>
      <c r="B38" s="110"/>
      <c r="C38" s="46">
        <v>8</v>
      </c>
      <c r="D38" s="56">
        <f t="shared" si="10"/>
        <v>57</v>
      </c>
      <c r="E38" s="48">
        <f>3.3*12</f>
        <v>39.599999999999994</v>
      </c>
      <c r="F38" s="49">
        <f>E29</f>
        <v>6</v>
      </c>
      <c r="G38" s="50">
        <f t="shared" si="8"/>
        <v>1.6499999998943997</v>
      </c>
      <c r="H38" s="113"/>
      <c r="I38" s="48">
        <v>3.6999999999999998E-2</v>
      </c>
      <c r="J38" s="53">
        <f t="shared" si="9"/>
        <v>6.1049999996092785E-2</v>
      </c>
    </row>
    <row r="39" spans="1:10" ht="15.75" customHeight="1" x14ac:dyDescent="0.3">
      <c r="A39" s="107"/>
      <c r="B39" s="110"/>
      <c r="C39" s="46">
        <v>9</v>
      </c>
      <c r="D39" s="56">
        <f t="shared" si="10"/>
        <v>63</v>
      </c>
      <c r="E39" s="48">
        <f>2.9*12</f>
        <v>34.799999999999997</v>
      </c>
      <c r="F39" s="49">
        <f>E29</f>
        <v>6</v>
      </c>
      <c r="G39" s="50">
        <f t="shared" si="8"/>
        <v>1.4499999999072</v>
      </c>
      <c r="H39" s="113"/>
      <c r="I39" s="48">
        <v>0.12</v>
      </c>
      <c r="J39" s="53">
        <f t="shared" si="9"/>
        <v>0.17399999998886398</v>
      </c>
    </row>
    <row r="40" spans="1:10" ht="15.75" customHeight="1" x14ac:dyDescent="0.3">
      <c r="A40" s="107"/>
      <c r="B40" s="110"/>
      <c r="C40" s="46">
        <v>10</v>
      </c>
      <c r="D40" s="56">
        <f t="shared" si="10"/>
        <v>69</v>
      </c>
      <c r="E40" s="48">
        <f>2.8*12</f>
        <v>33.599999999999994</v>
      </c>
      <c r="F40" s="49">
        <f>E29</f>
        <v>6</v>
      </c>
      <c r="G40" s="50">
        <f t="shared" si="8"/>
        <v>1.3999999999103998</v>
      </c>
      <c r="H40" s="114"/>
      <c r="I40" s="48">
        <v>0.13100000000000001</v>
      </c>
      <c r="J40" s="53">
        <f t="shared" si="9"/>
        <v>0.18339999998826237</v>
      </c>
    </row>
    <row r="41" spans="1:10" ht="15.75" customHeight="1" x14ac:dyDescent="0.3">
      <c r="A41" s="107"/>
      <c r="B41" s="110"/>
      <c r="C41" s="67">
        <v>11</v>
      </c>
      <c r="D41" s="56">
        <f t="shared" si="10"/>
        <v>75</v>
      </c>
      <c r="E41" s="68">
        <f>2.6*12</f>
        <v>31.200000000000003</v>
      </c>
      <c r="F41" s="69">
        <f t="shared" ref="F41:F45" si="11">E$29</f>
        <v>6</v>
      </c>
      <c r="G41" s="50">
        <f t="shared" si="8"/>
        <v>1.2999999999168002</v>
      </c>
      <c r="H41" s="57"/>
      <c r="I41" s="68">
        <v>0.155</v>
      </c>
      <c r="J41" s="53">
        <f t="shared" si="9"/>
        <v>0.20149999998710402</v>
      </c>
    </row>
    <row r="42" spans="1:10" ht="15.75" customHeight="1" x14ac:dyDescent="0.3">
      <c r="A42" s="107"/>
      <c r="B42" s="110"/>
      <c r="C42" s="67">
        <v>12</v>
      </c>
      <c r="D42" s="56">
        <f t="shared" si="10"/>
        <v>81</v>
      </c>
      <c r="E42" s="68">
        <f>2.5*12</f>
        <v>30</v>
      </c>
      <c r="F42" s="69">
        <f t="shared" si="11"/>
        <v>6</v>
      </c>
      <c r="G42" s="50">
        <f t="shared" si="8"/>
        <v>1.24999999992</v>
      </c>
      <c r="H42" s="57"/>
      <c r="I42" s="68">
        <v>2.4E-2</v>
      </c>
      <c r="J42" s="53">
        <f t="shared" si="9"/>
        <v>2.999999999808E-2</v>
      </c>
    </row>
    <row r="43" spans="1:10" ht="15.75" customHeight="1" x14ac:dyDescent="0.3">
      <c r="A43" s="107"/>
      <c r="B43" s="110"/>
      <c r="C43" s="67">
        <v>13</v>
      </c>
      <c r="D43" s="56">
        <f t="shared" si="10"/>
        <v>87</v>
      </c>
      <c r="E43" s="68">
        <f>2.55*12</f>
        <v>30.599999999999998</v>
      </c>
      <c r="F43" s="69">
        <f t="shared" si="11"/>
        <v>6</v>
      </c>
      <c r="G43" s="50">
        <f t="shared" si="8"/>
        <v>1.2749999999184001</v>
      </c>
      <c r="H43" s="57"/>
      <c r="I43" s="68">
        <v>0</v>
      </c>
      <c r="J43" s="53">
        <f t="shared" si="9"/>
        <v>0</v>
      </c>
    </row>
    <row r="44" spans="1:10" ht="15.75" customHeight="1" x14ac:dyDescent="0.3">
      <c r="A44" s="107"/>
      <c r="B44" s="110"/>
      <c r="C44" s="67">
        <v>14</v>
      </c>
      <c r="D44" s="56">
        <f t="shared" si="10"/>
        <v>93</v>
      </c>
      <c r="E44" s="68">
        <f>2.6*12</f>
        <v>31.200000000000003</v>
      </c>
      <c r="F44" s="69">
        <f t="shared" si="11"/>
        <v>6</v>
      </c>
      <c r="G44" s="50">
        <f t="shared" si="8"/>
        <v>1.2999999999168002</v>
      </c>
      <c r="H44" s="57"/>
      <c r="I44" s="68">
        <v>0</v>
      </c>
      <c r="J44" s="53">
        <f t="shared" si="9"/>
        <v>0</v>
      </c>
    </row>
    <row r="45" spans="1:10" ht="15.75" customHeight="1" x14ac:dyDescent="0.3">
      <c r="A45" s="107"/>
      <c r="B45" s="110"/>
      <c r="C45" s="67">
        <v>15</v>
      </c>
      <c r="D45" s="56">
        <f t="shared" si="10"/>
        <v>99</v>
      </c>
      <c r="E45" s="68">
        <f>2.65*12</f>
        <v>31.799999999999997</v>
      </c>
      <c r="F45" s="69">
        <f t="shared" si="11"/>
        <v>6</v>
      </c>
      <c r="G45" s="50">
        <f t="shared" si="8"/>
        <v>1.3249999999152</v>
      </c>
      <c r="H45" s="57"/>
      <c r="I45" s="68">
        <v>0</v>
      </c>
      <c r="J45" s="53">
        <f t="shared" si="9"/>
        <v>0</v>
      </c>
    </row>
    <row r="46" spans="1:10" ht="15.75" customHeight="1" x14ac:dyDescent="0.3">
      <c r="A46" s="108"/>
      <c r="B46" s="111"/>
      <c r="C46" s="70"/>
      <c r="D46" s="70"/>
      <c r="E46" s="71"/>
      <c r="F46" s="72" t="s">
        <v>60</v>
      </c>
      <c r="G46" s="73">
        <f>SUM(G31:G45)</f>
        <v>18.1749999988368</v>
      </c>
      <c r="H46" s="75"/>
      <c r="I46" s="76" t="s">
        <v>51</v>
      </c>
      <c r="J46" s="77">
        <f>SUM(J31:J45)</f>
        <v>0.69074999995579189</v>
      </c>
    </row>
    <row r="47" spans="1:10" ht="15.75" customHeight="1" x14ac:dyDescent="0.25"/>
    <row r="48" spans="1:10" ht="15.75" customHeight="1" x14ac:dyDescent="0.3">
      <c r="A48" s="29" t="str">
        <f>$A$1</f>
        <v>KIT CARSON</v>
      </c>
      <c r="B48" s="30" t="s">
        <v>23</v>
      </c>
      <c r="C48" s="81">
        <v>0</v>
      </c>
      <c r="D48" s="32" t="s">
        <v>24</v>
      </c>
      <c r="E48" s="33" t="e">
        <f>H48/J48</f>
        <v>#DIV/0!</v>
      </c>
      <c r="F48" s="34" t="s">
        <v>25</v>
      </c>
      <c r="G48" s="35" t="s">
        <v>26</v>
      </c>
      <c r="H48" s="82"/>
      <c r="I48" s="37" t="s">
        <v>27</v>
      </c>
      <c r="J48" s="83"/>
    </row>
    <row r="49" spans="1:10" ht="15.75" customHeight="1" x14ac:dyDescent="0.3">
      <c r="A49" s="39" t="s">
        <v>28</v>
      </c>
      <c r="B49" s="40">
        <v>3</v>
      </c>
      <c r="C49" s="41" t="s">
        <v>29</v>
      </c>
      <c r="D49" s="41" t="s">
        <v>30</v>
      </c>
      <c r="E49" s="42" t="s">
        <v>31</v>
      </c>
      <c r="F49" s="42" t="s">
        <v>32</v>
      </c>
      <c r="G49" s="42" t="s">
        <v>62</v>
      </c>
      <c r="H49" s="43" t="s">
        <v>34</v>
      </c>
      <c r="I49" s="42" t="s">
        <v>35</v>
      </c>
      <c r="J49" s="44" t="s">
        <v>37</v>
      </c>
    </row>
    <row r="50" spans="1:10" ht="15.75" customHeight="1" x14ac:dyDescent="0.3">
      <c r="A50" s="15" t="s">
        <v>39</v>
      </c>
      <c r="B50" s="84"/>
      <c r="C50" s="46">
        <v>1</v>
      </c>
      <c r="D50" s="46">
        <f>$E$10*0.5+C48</f>
        <v>3</v>
      </c>
      <c r="E50" s="47"/>
      <c r="F50" s="49" t="e">
        <f>E48</f>
        <v>#DIV/0!</v>
      </c>
      <c r="G50" s="50" t="e">
        <f t="shared" ref="G50:G59" si="12">E50*F50*$H$13</f>
        <v>#DIV/0!</v>
      </c>
      <c r="H50" s="51" t="s">
        <v>64</v>
      </c>
      <c r="I50" s="85"/>
      <c r="J50" s="53" t="e">
        <f t="shared" ref="J50:J59" si="13">G50*I50</f>
        <v>#DIV/0!</v>
      </c>
    </row>
    <row r="51" spans="1:10" ht="15.75" customHeight="1" x14ac:dyDescent="0.3">
      <c r="A51" s="54" t="s">
        <v>43</v>
      </c>
      <c r="B51" s="62"/>
      <c r="C51" s="46">
        <v>2</v>
      </c>
      <c r="D51" s="56">
        <f t="shared" ref="D51:D59" si="14">D50+$E$10</f>
        <v>9</v>
      </c>
      <c r="E51" s="47"/>
      <c r="F51" s="49" t="e">
        <f>E48</f>
        <v>#DIV/0!</v>
      </c>
      <c r="G51" s="50" t="e">
        <f t="shared" si="12"/>
        <v>#DIV/0!</v>
      </c>
      <c r="H51" s="112">
        <v>6.9444444440000001E-3</v>
      </c>
      <c r="I51" s="85"/>
      <c r="J51" s="53" t="e">
        <f t="shared" si="13"/>
        <v>#DIV/0!</v>
      </c>
    </row>
    <row r="52" spans="1:10" ht="15.75" customHeight="1" x14ac:dyDescent="0.3">
      <c r="A52" s="59" t="s">
        <v>44</v>
      </c>
      <c r="B52" s="62"/>
      <c r="C52" s="46">
        <v>3</v>
      </c>
      <c r="D52" s="56">
        <f t="shared" si="14"/>
        <v>15</v>
      </c>
      <c r="E52" s="47"/>
      <c r="F52" s="49" t="e">
        <f>E48</f>
        <v>#DIV/0!</v>
      </c>
      <c r="G52" s="50" t="e">
        <f t="shared" si="12"/>
        <v>#DIV/0!</v>
      </c>
      <c r="H52" s="113"/>
      <c r="I52" s="85"/>
      <c r="J52" s="53" t="e">
        <f t="shared" si="13"/>
        <v>#DIV/0!</v>
      </c>
    </row>
    <row r="53" spans="1:10" ht="15.75" customHeight="1" x14ac:dyDescent="0.3">
      <c r="A53" s="61" t="s">
        <v>9</v>
      </c>
      <c r="B53" s="62"/>
      <c r="C53" s="46">
        <v>4</v>
      </c>
      <c r="D53" s="56">
        <f t="shared" si="14"/>
        <v>21</v>
      </c>
      <c r="E53" s="47"/>
      <c r="F53" s="49" t="e">
        <f>E48</f>
        <v>#DIV/0!</v>
      </c>
      <c r="G53" s="50" t="e">
        <f t="shared" si="12"/>
        <v>#DIV/0!</v>
      </c>
      <c r="H53" s="113"/>
      <c r="I53" s="85"/>
      <c r="J53" s="53" t="e">
        <f t="shared" si="13"/>
        <v>#DIV/0!</v>
      </c>
    </row>
    <row r="54" spans="1:10" ht="15.75" customHeight="1" x14ac:dyDescent="0.3">
      <c r="A54" s="61" t="s">
        <v>10</v>
      </c>
      <c r="B54" s="63"/>
      <c r="C54" s="46">
        <v>5</v>
      </c>
      <c r="D54" s="56">
        <f t="shared" si="14"/>
        <v>27</v>
      </c>
      <c r="E54" s="47"/>
      <c r="F54" s="49" t="e">
        <f>E48</f>
        <v>#DIV/0!</v>
      </c>
      <c r="G54" s="50" t="e">
        <f t="shared" si="12"/>
        <v>#DIV/0!</v>
      </c>
      <c r="H54" s="113"/>
      <c r="I54" s="85"/>
      <c r="J54" s="53" t="e">
        <f t="shared" si="13"/>
        <v>#DIV/0!</v>
      </c>
    </row>
    <row r="55" spans="1:10" ht="15.75" customHeight="1" x14ac:dyDescent="0.3">
      <c r="A55" s="65" t="s">
        <v>46</v>
      </c>
      <c r="B55" s="86"/>
      <c r="C55" s="46">
        <v>6</v>
      </c>
      <c r="D55" s="56">
        <f t="shared" si="14"/>
        <v>33</v>
      </c>
      <c r="E55" s="47"/>
      <c r="F55" s="49" t="e">
        <f>E48</f>
        <v>#DIV/0!</v>
      </c>
      <c r="G55" s="50" t="e">
        <f t="shared" si="12"/>
        <v>#DIV/0!</v>
      </c>
      <c r="H55" s="113"/>
      <c r="I55" s="85"/>
      <c r="J55" s="53" t="e">
        <f t="shared" si="13"/>
        <v>#DIV/0!</v>
      </c>
    </row>
    <row r="56" spans="1:10" ht="15.75" customHeight="1" x14ac:dyDescent="0.3">
      <c r="A56" s="106" t="s">
        <v>47</v>
      </c>
      <c r="B56" s="109"/>
      <c r="C56" s="46">
        <v>7</v>
      </c>
      <c r="D56" s="56">
        <f t="shared" si="14"/>
        <v>39</v>
      </c>
      <c r="E56" s="47"/>
      <c r="F56" s="49" t="e">
        <f>E48</f>
        <v>#DIV/0!</v>
      </c>
      <c r="G56" s="50" t="e">
        <f t="shared" si="12"/>
        <v>#DIV/0!</v>
      </c>
      <c r="H56" s="113"/>
      <c r="I56" s="85"/>
      <c r="J56" s="53" t="e">
        <f t="shared" si="13"/>
        <v>#DIV/0!</v>
      </c>
    </row>
    <row r="57" spans="1:10" ht="15.75" customHeight="1" x14ac:dyDescent="0.3">
      <c r="A57" s="107"/>
      <c r="B57" s="110"/>
      <c r="C57" s="46">
        <v>8</v>
      </c>
      <c r="D57" s="56">
        <f t="shared" si="14"/>
        <v>45</v>
      </c>
      <c r="E57" s="47"/>
      <c r="F57" s="49" t="e">
        <f>E48</f>
        <v>#DIV/0!</v>
      </c>
      <c r="G57" s="50" t="e">
        <f t="shared" si="12"/>
        <v>#DIV/0!</v>
      </c>
      <c r="H57" s="113"/>
      <c r="I57" s="47"/>
      <c r="J57" s="53" t="e">
        <f t="shared" si="13"/>
        <v>#DIV/0!</v>
      </c>
    </row>
    <row r="58" spans="1:10" ht="15.75" customHeight="1" x14ac:dyDescent="0.3">
      <c r="A58" s="107"/>
      <c r="B58" s="110"/>
      <c r="C58" s="46">
        <v>9</v>
      </c>
      <c r="D58" s="56">
        <f t="shared" si="14"/>
        <v>51</v>
      </c>
      <c r="E58" s="47"/>
      <c r="F58" s="49" t="e">
        <f>E48</f>
        <v>#DIV/0!</v>
      </c>
      <c r="G58" s="50" t="e">
        <f t="shared" si="12"/>
        <v>#DIV/0!</v>
      </c>
      <c r="H58" s="113"/>
      <c r="I58" s="47"/>
      <c r="J58" s="53" t="e">
        <f t="shared" si="13"/>
        <v>#DIV/0!</v>
      </c>
    </row>
    <row r="59" spans="1:10" ht="15.75" customHeight="1" x14ac:dyDescent="0.3">
      <c r="A59" s="107"/>
      <c r="B59" s="110"/>
      <c r="C59" s="46">
        <v>10</v>
      </c>
      <c r="D59" s="56">
        <f t="shared" si="14"/>
        <v>57</v>
      </c>
      <c r="E59" s="47"/>
      <c r="F59" s="49" t="e">
        <f>E48</f>
        <v>#DIV/0!</v>
      </c>
      <c r="G59" s="50" t="e">
        <f t="shared" si="12"/>
        <v>#DIV/0!</v>
      </c>
      <c r="H59" s="114"/>
      <c r="I59" s="47"/>
      <c r="J59" s="53" t="e">
        <f t="shared" si="13"/>
        <v>#DIV/0!</v>
      </c>
    </row>
    <row r="60" spans="1:10" ht="15.75" customHeight="1" x14ac:dyDescent="0.3">
      <c r="A60" s="108"/>
      <c r="B60" s="111"/>
      <c r="C60" s="70"/>
      <c r="D60" s="70"/>
      <c r="E60" s="71"/>
      <c r="F60" s="72" t="s">
        <v>66</v>
      </c>
      <c r="G60" s="73" t="e">
        <f>SUM(G50:G59)</f>
        <v>#DIV/0!</v>
      </c>
      <c r="H60" s="75"/>
      <c r="I60" s="76" t="s">
        <v>51</v>
      </c>
      <c r="J60" s="77" t="e">
        <f>SUM(J50:J59)</f>
        <v>#DIV/0!</v>
      </c>
    </row>
    <row r="61" spans="1:10" ht="15.75" customHeight="1" x14ac:dyDescent="0.25"/>
    <row r="62" spans="1:10" ht="15.75" customHeight="1" x14ac:dyDescent="0.3">
      <c r="A62" s="29" t="str">
        <f>$A$1</f>
        <v>KIT CARSON</v>
      </c>
      <c r="B62" s="30" t="s">
        <v>23</v>
      </c>
      <c r="C62" s="81">
        <v>0</v>
      </c>
      <c r="D62" s="32" t="s">
        <v>24</v>
      </c>
      <c r="E62" s="33" t="e">
        <f>H62/J62</f>
        <v>#DIV/0!</v>
      </c>
      <c r="F62" s="34" t="s">
        <v>25</v>
      </c>
      <c r="G62" s="35" t="s">
        <v>26</v>
      </c>
      <c r="H62" s="82"/>
      <c r="I62" s="37" t="s">
        <v>27</v>
      </c>
      <c r="J62" s="83"/>
    </row>
    <row r="63" spans="1:10" ht="15.75" customHeight="1" x14ac:dyDescent="0.3">
      <c r="A63" s="39" t="s">
        <v>28</v>
      </c>
      <c r="B63" s="40">
        <v>4</v>
      </c>
      <c r="C63" s="41" t="s">
        <v>29</v>
      </c>
      <c r="D63" s="41" t="s">
        <v>30</v>
      </c>
      <c r="E63" s="42" t="s">
        <v>31</v>
      </c>
      <c r="F63" s="42" t="s">
        <v>32</v>
      </c>
      <c r="G63" s="42" t="s">
        <v>68</v>
      </c>
      <c r="H63" s="43" t="s">
        <v>34</v>
      </c>
      <c r="I63" s="42" t="s">
        <v>35</v>
      </c>
      <c r="J63" s="44" t="s">
        <v>37</v>
      </c>
    </row>
    <row r="64" spans="1:10" ht="15.75" customHeight="1" x14ac:dyDescent="0.3">
      <c r="A64" s="15" t="s">
        <v>39</v>
      </c>
      <c r="B64" s="84"/>
      <c r="C64" s="46">
        <v>1</v>
      </c>
      <c r="D64" s="46">
        <f>$E$10*0.5+C62</f>
        <v>3</v>
      </c>
      <c r="E64" s="47"/>
      <c r="F64" s="49" t="e">
        <f>E62</f>
        <v>#DIV/0!</v>
      </c>
      <c r="G64" s="50" t="e">
        <f t="shared" ref="G64:G73" si="15">E64*F64*$H$13</f>
        <v>#DIV/0!</v>
      </c>
      <c r="H64" s="51" t="s">
        <v>69</v>
      </c>
      <c r="I64" s="85"/>
      <c r="J64" s="53" t="e">
        <f t="shared" ref="J64:J73" si="16">G64*I64</f>
        <v>#DIV/0!</v>
      </c>
    </row>
    <row r="65" spans="1:10" ht="15.75" customHeight="1" x14ac:dyDescent="0.3">
      <c r="A65" s="54" t="s">
        <v>43</v>
      </c>
      <c r="B65" s="62"/>
      <c r="C65" s="46">
        <v>2</v>
      </c>
      <c r="D65" s="56">
        <f t="shared" ref="D65:D73" si="17">D64+$E$10</f>
        <v>9</v>
      </c>
      <c r="E65" s="47"/>
      <c r="F65" s="49" t="e">
        <f>E62</f>
        <v>#DIV/0!</v>
      </c>
      <c r="G65" s="50" t="e">
        <f t="shared" si="15"/>
        <v>#DIV/0!</v>
      </c>
      <c r="H65" s="112">
        <v>6.9444444440000001E-3</v>
      </c>
      <c r="I65" s="85"/>
      <c r="J65" s="53" t="e">
        <f t="shared" si="16"/>
        <v>#DIV/0!</v>
      </c>
    </row>
    <row r="66" spans="1:10" ht="15.75" customHeight="1" x14ac:dyDescent="0.3">
      <c r="A66" s="59" t="s">
        <v>44</v>
      </c>
      <c r="B66" s="62"/>
      <c r="C66" s="46">
        <v>3</v>
      </c>
      <c r="D66" s="56">
        <f t="shared" si="17"/>
        <v>15</v>
      </c>
      <c r="E66" s="47"/>
      <c r="F66" s="49" t="e">
        <f>E62</f>
        <v>#DIV/0!</v>
      </c>
      <c r="G66" s="50" t="e">
        <f t="shared" si="15"/>
        <v>#DIV/0!</v>
      </c>
      <c r="H66" s="113"/>
      <c r="I66" s="85"/>
      <c r="J66" s="53" t="e">
        <f t="shared" si="16"/>
        <v>#DIV/0!</v>
      </c>
    </row>
    <row r="67" spans="1:10" ht="15.75" customHeight="1" x14ac:dyDescent="0.3">
      <c r="A67" s="61" t="s">
        <v>9</v>
      </c>
      <c r="B67" s="62"/>
      <c r="C67" s="46">
        <v>4</v>
      </c>
      <c r="D67" s="56">
        <f t="shared" si="17"/>
        <v>21</v>
      </c>
      <c r="E67" s="47"/>
      <c r="F67" s="49" t="e">
        <f>E62</f>
        <v>#DIV/0!</v>
      </c>
      <c r="G67" s="50" t="e">
        <f t="shared" si="15"/>
        <v>#DIV/0!</v>
      </c>
      <c r="H67" s="113"/>
      <c r="I67" s="85"/>
      <c r="J67" s="53" t="e">
        <f t="shared" si="16"/>
        <v>#DIV/0!</v>
      </c>
    </row>
    <row r="68" spans="1:10" ht="15.75" customHeight="1" x14ac:dyDescent="0.3">
      <c r="A68" s="61" t="s">
        <v>10</v>
      </c>
      <c r="B68" s="63"/>
      <c r="C68" s="46">
        <v>5</v>
      </c>
      <c r="D68" s="56">
        <f t="shared" si="17"/>
        <v>27</v>
      </c>
      <c r="E68" s="47"/>
      <c r="F68" s="49" t="e">
        <f>E62</f>
        <v>#DIV/0!</v>
      </c>
      <c r="G68" s="50" t="e">
        <f t="shared" si="15"/>
        <v>#DIV/0!</v>
      </c>
      <c r="H68" s="113"/>
      <c r="I68" s="85"/>
      <c r="J68" s="53" t="e">
        <f t="shared" si="16"/>
        <v>#DIV/0!</v>
      </c>
    </row>
    <row r="69" spans="1:10" ht="15.75" customHeight="1" x14ac:dyDescent="0.3">
      <c r="A69" s="65" t="s">
        <v>46</v>
      </c>
      <c r="B69" s="86"/>
      <c r="C69" s="46">
        <v>6</v>
      </c>
      <c r="D69" s="56">
        <f t="shared" si="17"/>
        <v>33</v>
      </c>
      <c r="E69" s="47"/>
      <c r="F69" s="49" t="e">
        <f>E62</f>
        <v>#DIV/0!</v>
      </c>
      <c r="G69" s="50" t="e">
        <f t="shared" si="15"/>
        <v>#DIV/0!</v>
      </c>
      <c r="H69" s="113"/>
      <c r="I69" s="85"/>
      <c r="J69" s="53" t="e">
        <f t="shared" si="16"/>
        <v>#DIV/0!</v>
      </c>
    </row>
    <row r="70" spans="1:10" ht="15.75" customHeight="1" x14ac:dyDescent="0.3">
      <c r="A70" s="106" t="s">
        <v>47</v>
      </c>
      <c r="B70" s="109"/>
      <c r="C70" s="46">
        <v>7</v>
      </c>
      <c r="D70" s="56">
        <f t="shared" si="17"/>
        <v>39</v>
      </c>
      <c r="E70" s="47"/>
      <c r="F70" s="49" t="e">
        <f>E62</f>
        <v>#DIV/0!</v>
      </c>
      <c r="G70" s="50" t="e">
        <f t="shared" si="15"/>
        <v>#DIV/0!</v>
      </c>
      <c r="H70" s="113"/>
      <c r="I70" s="85"/>
      <c r="J70" s="53" t="e">
        <f t="shared" si="16"/>
        <v>#DIV/0!</v>
      </c>
    </row>
    <row r="71" spans="1:10" ht="15.75" customHeight="1" x14ac:dyDescent="0.3">
      <c r="A71" s="107"/>
      <c r="B71" s="110"/>
      <c r="C71" s="46">
        <v>8</v>
      </c>
      <c r="D71" s="56">
        <f t="shared" si="17"/>
        <v>45</v>
      </c>
      <c r="E71" s="47"/>
      <c r="F71" s="49" t="e">
        <f>E62</f>
        <v>#DIV/0!</v>
      </c>
      <c r="G71" s="50" t="e">
        <f t="shared" si="15"/>
        <v>#DIV/0!</v>
      </c>
      <c r="H71" s="113"/>
      <c r="I71" s="47"/>
      <c r="J71" s="53" t="e">
        <f t="shared" si="16"/>
        <v>#DIV/0!</v>
      </c>
    </row>
    <row r="72" spans="1:10" ht="15.75" customHeight="1" x14ac:dyDescent="0.3">
      <c r="A72" s="107"/>
      <c r="B72" s="110"/>
      <c r="C72" s="46">
        <v>9</v>
      </c>
      <c r="D72" s="56">
        <f t="shared" si="17"/>
        <v>51</v>
      </c>
      <c r="E72" s="47"/>
      <c r="F72" s="49" t="e">
        <f>E62</f>
        <v>#DIV/0!</v>
      </c>
      <c r="G72" s="50" t="e">
        <f t="shared" si="15"/>
        <v>#DIV/0!</v>
      </c>
      <c r="H72" s="113"/>
      <c r="I72" s="47"/>
      <c r="J72" s="53" t="e">
        <f t="shared" si="16"/>
        <v>#DIV/0!</v>
      </c>
    </row>
    <row r="73" spans="1:10" ht="15.75" customHeight="1" x14ac:dyDescent="0.3">
      <c r="A73" s="107"/>
      <c r="B73" s="110"/>
      <c r="C73" s="46">
        <v>10</v>
      </c>
      <c r="D73" s="56">
        <f t="shared" si="17"/>
        <v>57</v>
      </c>
      <c r="E73" s="47"/>
      <c r="F73" s="49" t="e">
        <f>E62</f>
        <v>#DIV/0!</v>
      </c>
      <c r="G73" s="50" t="e">
        <f t="shared" si="15"/>
        <v>#DIV/0!</v>
      </c>
      <c r="H73" s="114"/>
      <c r="I73" s="47"/>
      <c r="J73" s="53" t="e">
        <f t="shared" si="16"/>
        <v>#DIV/0!</v>
      </c>
    </row>
    <row r="74" spans="1:10" ht="15.75" customHeight="1" x14ac:dyDescent="0.3">
      <c r="A74" s="108"/>
      <c r="B74" s="111"/>
      <c r="C74" s="70"/>
      <c r="D74" s="70"/>
      <c r="E74" s="71"/>
      <c r="F74" s="72" t="s">
        <v>75</v>
      </c>
      <c r="G74" s="73" t="e">
        <f>SUM(G64:G73)</f>
        <v>#DIV/0!</v>
      </c>
      <c r="H74" s="75"/>
      <c r="I74" s="76" t="s">
        <v>51</v>
      </c>
      <c r="J74" s="77" t="e">
        <f>SUM(J64:J73)</f>
        <v>#DIV/0!</v>
      </c>
    </row>
    <row r="75" spans="1:10" ht="15.75" customHeight="1" x14ac:dyDescent="0.25"/>
    <row r="76" spans="1:10" ht="15.75" customHeight="1" x14ac:dyDescent="0.3">
      <c r="A76" s="29" t="str">
        <f>$A$1</f>
        <v>KIT CARSON</v>
      </c>
      <c r="B76" s="30" t="s">
        <v>23</v>
      </c>
      <c r="C76" s="81">
        <v>0</v>
      </c>
      <c r="D76" s="32" t="s">
        <v>24</v>
      </c>
      <c r="E76" s="33" t="e">
        <f>H76/J76</f>
        <v>#DIV/0!</v>
      </c>
      <c r="F76" s="34" t="s">
        <v>25</v>
      </c>
      <c r="G76" s="35" t="s">
        <v>26</v>
      </c>
      <c r="H76" s="82"/>
      <c r="I76" s="37" t="s">
        <v>27</v>
      </c>
      <c r="J76" s="83"/>
    </row>
    <row r="77" spans="1:10" ht="15.75" customHeight="1" x14ac:dyDescent="0.3">
      <c r="A77" s="39" t="s">
        <v>28</v>
      </c>
      <c r="B77" s="40">
        <v>5</v>
      </c>
      <c r="C77" s="41" t="s">
        <v>29</v>
      </c>
      <c r="D77" s="41" t="s">
        <v>30</v>
      </c>
      <c r="E77" s="42" t="s">
        <v>31</v>
      </c>
      <c r="F77" s="42" t="s">
        <v>32</v>
      </c>
      <c r="G77" s="42" t="s">
        <v>76</v>
      </c>
      <c r="H77" s="43" t="s">
        <v>34</v>
      </c>
      <c r="I77" s="42" t="s">
        <v>35</v>
      </c>
      <c r="J77" s="44" t="s">
        <v>37</v>
      </c>
    </row>
    <row r="78" spans="1:10" ht="15.75" customHeight="1" x14ac:dyDescent="0.3">
      <c r="A78" s="15" t="s">
        <v>39</v>
      </c>
      <c r="B78" s="84"/>
      <c r="C78" s="46">
        <v>1</v>
      </c>
      <c r="D78" s="46">
        <f>$E$10*0.5+C76</f>
        <v>3</v>
      </c>
      <c r="E78" s="47"/>
      <c r="F78" s="49" t="e">
        <f>E76</f>
        <v>#DIV/0!</v>
      </c>
      <c r="G78" s="50" t="e">
        <f t="shared" ref="G78:G87" si="18">E78*F78*$H$13</f>
        <v>#DIV/0!</v>
      </c>
      <c r="H78" s="51" t="s">
        <v>77</v>
      </c>
      <c r="I78" s="85"/>
      <c r="J78" s="53" t="e">
        <f t="shared" ref="J78:J87" si="19">G78*I78</f>
        <v>#DIV/0!</v>
      </c>
    </row>
    <row r="79" spans="1:10" ht="15.75" customHeight="1" x14ac:dyDescent="0.3">
      <c r="A79" s="54" t="s">
        <v>43</v>
      </c>
      <c r="B79" s="62"/>
      <c r="C79" s="46">
        <v>2</v>
      </c>
      <c r="D79" s="56">
        <f t="shared" ref="D79:D87" si="20">D78+$E$10</f>
        <v>9</v>
      </c>
      <c r="E79" s="47"/>
      <c r="F79" s="49" t="e">
        <f>E76</f>
        <v>#DIV/0!</v>
      </c>
      <c r="G79" s="50" t="e">
        <f t="shared" si="18"/>
        <v>#DIV/0!</v>
      </c>
      <c r="H79" s="112">
        <v>6.9444444440000001E-3</v>
      </c>
      <c r="I79" s="85"/>
      <c r="J79" s="53" t="e">
        <f t="shared" si="19"/>
        <v>#DIV/0!</v>
      </c>
    </row>
    <row r="80" spans="1:10" ht="15.75" customHeight="1" x14ac:dyDescent="0.3">
      <c r="A80" s="59" t="s">
        <v>44</v>
      </c>
      <c r="B80" s="62"/>
      <c r="C80" s="46">
        <v>3</v>
      </c>
      <c r="D80" s="56">
        <f t="shared" si="20"/>
        <v>15</v>
      </c>
      <c r="E80" s="47"/>
      <c r="F80" s="49" t="e">
        <f>E76</f>
        <v>#DIV/0!</v>
      </c>
      <c r="G80" s="50" t="e">
        <f t="shared" si="18"/>
        <v>#DIV/0!</v>
      </c>
      <c r="H80" s="113"/>
      <c r="I80" s="85"/>
      <c r="J80" s="53" t="e">
        <f t="shared" si="19"/>
        <v>#DIV/0!</v>
      </c>
    </row>
    <row r="81" spans="1:10" ht="15.75" customHeight="1" x14ac:dyDescent="0.3">
      <c r="A81" s="61" t="s">
        <v>9</v>
      </c>
      <c r="B81" s="62"/>
      <c r="C81" s="46">
        <v>4</v>
      </c>
      <c r="D81" s="56">
        <f t="shared" si="20"/>
        <v>21</v>
      </c>
      <c r="E81" s="47"/>
      <c r="F81" s="49" t="e">
        <f>E76</f>
        <v>#DIV/0!</v>
      </c>
      <c r="G81" s="50" t="e">
        <f t="shared" si="18"/>
        <v>#DIV/0!</v>
      </c>
      <c r="H81" s="113"/>
      <c r="I81" s="85"/>
      <c r="J81" s="53" t="e">
        <f t="shared" si="19"/>
        <v>#DIV/0!</v>
      </c>
    </row>
    <row r="82" spans="1:10" ht="15.75" customHeight="1" x14ac:dyDescent="0.3">
      <c r="A82" s="61" t="s">
        <v>10</v>
      </c>
      <c r="B82" s="63"/>
      <c r="C82" s="46">
        <v>5</v>
      </c>
      <c r="D82" s="56">
        <f t="shared" si="20"/>
        <v>27</v>
      </c>
      <c r="E82" s="47"/>
      <c r="F82" s="49" t="e">
        <f>E76</f>
        <v>#DIV/0!</v>
      </c>
      <c r="G82" s="50" t="e">
        <f t="shared" si="18"/>
        <v>#DIV/0!</v>
      </c>
      <c r="H82" s="113"/>
      <c r="I82" s="85"/>
      <c r="J82" s="53" t="e">
        <f t="shared" si="19"/>
        <v>#DIV/0!</v>
      </c>
    </row>
    <row r="83" spans="1:10" ht="15.75" customHeight="1" x14ac:dyDescent="0.3">
      <c r="A83" s="65" t="s">
        <v>46</v>
      </c>
      <c r="B83" s="86"/>
      <c r="C83" s="46">
        <v>6</v>
      </c>
      <c r="D83" s="56">
        <f t="shared" si="20"/>
        <v>33</v>
      </c>
      <c r="E83" s="47"/>
      <c r="F83" s="49" t="e">
        <f>E76</f>
        <v>#DIV/0!</v>
      </c>
      <c r="G83" s="50" t="e">
        <f t="shared" si="18"/>
        <v>#DIV/0!</v>
      </c>
      <c r="H83" s="113"/>
      <c r="I83" s="85"/>
      <c r="J83" s="53" t="e">
        <f t="shared" si="19"/>
        <v>#DIV/0!</v>
      </c>
    </row>
    <row r="84" spans="1:10" ht="15.75" customHeight="1" x14ac:dyDescent="0.3">
      <c r="A84" s="106" t="s">
        <v>47</v>
      </c>
      <c r="B84" s="109"/>
      <c r="C84" s="46">
        <v>7</v>
      </c>
      <c r="D84" s="56">
        <f t="shared" si="20"/>
        <v>39</v>
      </c>
      <c r="E84" s="47"/>
      <c r="F84" s="49" t="e">
        <f>E76</f>
        <v>#DIV/0!</v>
      </c>
      <c r="G84" s="50" t="e">
        <f t="shared" si="18"/>
        <v>#DIV/0!</v>
      </c>
      <c r="H84" s="113"/>
      <c r="I84" s="85"/>
      <c r="J84" s="53" t="e">
        <f t="shared" si="19"/>
        <v>#DIV/0!</v>
      </c>
    </row>
    <row r="85" spans="1:10" ht="15.75" customHeight="1" x14ac:dyDescent="0.3">
      <c r="A85" s="107"/>
      <c r="B85" s="110"/>
      <c r="C85" s="46">
        <v>8</v>
      </c>
      <c r="D85" s="56">
        <f t="shared" si="20"/>
        <v>45</v>
      </c>
      <c r="E85" s="47"/>
      <c r="F85" s="49" t="e">
        <f>E76</f>
        <v>#DIV/0!</v>
      </c>
      <c r="G85" s="50" t="e">
        <f t="shared" si="18"/>
        <v>#DIV/0!</v>
      </c>
      <c r="H85" s="113"/>
      <c r="I85" s="47"/>
      <c r="J85" s="53" t="e">
        <f t="shared" si="19"/>
        <v>#DIV/0!</v>
      </c>
    </row>
    <row r="86" spans="1:10" ht="15.75" customHeight="1" x14ac:dyDescent="0.3">
      <c r="A86" s="107"/>
      <c r="B86" s="110"/>
      <c r="C86" s="46">
        <v>9</v>
      </c>
      <c r="D86" s="56">
        <f t="shared" si="20"/>
        <v>51</v>
      </c>
      <c r="E86" s="47"/>
      <c r="F86" s="49" t="e">
        <f>E76</f>
        <v>#DIV/0!</v>
      </c>
      <c r="G86" s="50" t="e">
        <f t="shared" si="18"/>
        <v>#DIV/0!</v>
      </c>
      <c r="H86" s="113"/>
      <c r="I86" s="47"/>
      <c r="J86" s="53" t="e">
        <f t="shared" si="19"/>
        <v>#DIV/0!</v>
      </c>
    </row>
    <row r="87" spans="1:10" ht="15.75" customHeight="1" x14ac:dyDescent="0.3">
      <c r="A87" s="107"/>
      <c r="B87" s="110"/>
      <c r="C87" s="46">
        <v>10</v>
      </c>
      <c r="D87" s="56">
        <f t="shared" si="20"/>
        <v>57</v>
      </c>
      <c r="E87" s="47"/>
      <c r="F87" s="49" t="e">
        <f>E76</f>
        <v>#DIV/0!</v>
      </c>
      <c r="G87" s="50" t="e">
        <f t="shared" si="18"/>
        <v>#DIV/0!</v>
      </c>
      <c r="H87" s="114"/>
      <c r="I87" s="47"/>
      <c r="J87" s="53" t="e">
        <f t="shared" si="19"/>
        <v>#DIV/0!</v>
      </c>
    </row>
    <row r="88" spans="1:10" ht="15.75" customHeight="1" x14ac:dyDescent="0.3">
      <c r="A88" s="108"/>
      <c r="B88" s="111"/>
      <c r="C88" s="70"/>
      <c r="D88" s="70"/>
      <c r="E88" s="71"/>
      <c r="F88" s="72" t="s">
        <v>81</v>
      </c>
      <c r="G88" s="73" t="e">
        <f>SUM(G78:G87)</f>
        <v>#DIV/0!</v>
      </c>
      <c r="H88" s="75"/>
      <c r="I88" s="76" t="s">
        <v>51</v>
      </c>
      <c r="J88" s="77" t="e">
        <f>SUM(J78:J87)</f>
        <v>#DIV/0!</v>
      </c>
    </row>
    <row r="89" spans="1:10" ht="15.75" customHeight="1" x14ac:dyDescent="0.25"/>
    <row r="90" spans="1:10" ht="15.75" customHeight="1" x14ac:dyDescent="0.3">
      <c r="A90" s="29" t="str">
        <f>$A$1</f>
        <v>KIT CARSON</v>
      </c>
      <c r="B90" s="30" t="s">
        <v>23</v>
      </c>
      <c r="C90" s="81">
        <v>0</v>
      </c>
      <c r="D90" s="32" t="s">
        <v>24</v>
      </c>
      <c r="E90" s="33" t="e">
        <f>H90/J90</f>
        <v>#DIV/0!</v>
      </c>
      <c r="F90" s="34" t="s">
        <v>25</v>
      </c>
      <c r="G90" s="35" t="s">
        <v>26</v>
      </c>
      <c r="H90" s="82"/>
      <c r="I90" s="37" t="s">
        <v>27</v>
      </c>
      <c r="J90" s="83"/>
    </row>
    <row r="91" spans="1:10" ht="15.75" customHeight="1" x14ac:dyDescent="0.3">
      <c r="A91" s="39" t="s">
        <v>28</v>
      </c>
      <c r="B91" s="40">
        <v>6</v>
      </c>
      <c r="C91" s="41" t="s">
        <v>29</v>
      </c>
      <c r="D91" s="41" t="s">
        <v>30</v>
      </c>
      <c r="E91" s="42" t="s">
        <v>31</v>
      </c>
      <c r="F91" s="42" t="s">
        <v>32</v>
      </c>
      <c r="G91" s="42" t="s">
        <v>83</v>
      </c>
      <c r="H91" s="43" t="s">
        <v>34</v>
      </c>
      <c r="I91" s="42" t="s">
        <v>35</v>
      </c>
      <c r="J91" s="44" t="s">
        <v>37</v>
      </c>
    </row>
    <row r="92" spans="1:10" ht="15.75" customHeight="1" x14ac:dyDescent="0.3">
      <c r="A92" s="15" t="s">
        <v>39</v>
      </c>
      <c r="B92" s="84"/>
      <c r="C92" s="46">
        <v>1</v>
      </c>
      <c r="D92" s="46">
        <f>$E$10*0.5+C90</f>
        <v>3</v>
      </c>
      <c r="E92" s="47"/>
      <c r="F92" s="49" t="e">
        <f>E90</f>
        <v>#DIV/0!</v>
      </c>
      <c r="G92" s="50" t="e">
        <f t="shared" ref="G92:G101" si="21">E92*F92*$H$13</f>
        <v>#DIV/0!</v>
      </c>
      <c r="H92" s="51" t="s">
        <v>86</v>
      </c>
      <c r="I92" s="85"/>
      <c r="J92" s="53" t="e">
        <f t="shared" ref="J92:J101" si="22">G92*I92</f>
        <v>#DIV/0!</v>
      </c>
    </row>
    <row r="93" spans="1:10" ht="15.75" customHeight="1" x14ac:dyDescent="0.3">
      <c r="A93" s="54" t="s">
        <v>43</v>
      </c>
      <c r="B93" s="62"/>
      <c r="C93" s="46">
        <v>2</v>
      </c>
      <c r="D93" s="56">
        <f t="shared" ref="D93:D101" si="23">D92+$E$10</f>
        <v>9</v>
      </c>
      <c r="E93" s="47"/>
      <c r="F93" s="49" t="e">
        <f>E90</f>
        <v>#DIV/0!</v>
      </c>
      <c r="G93" s="50" t="e">
        <f t="shared" si="21"/>
        <v>#DIV/0!</v>
      </c>
      <c r="H93" s="112">
        <v>6.9444444440000001E-3</v>
      </c>
      <c r="I93" s="85"/>
      <c r="J93" s="53" t="e">
        <f t="shared" si="22"/>
        <v>#DIV/0!</v>
      </c>
    </row>
    <row r="94" spans="1:10" ht="15.75" customHeight="1" x14ac:dyDescent="0.3">
      <c r="A94" s="59" t="s">
        <v>44</v>
      </c>
      <c r="B94" s="62"/>
      <c r="C94" s="46">
        <v>3</v>
      </c>
      <c r="D94" s="56">
        <f t="shared" si="23"/>
        <v>15</v>
      </c>
      <c r="E94" s="47"/>
      <c r="F94" s="49" t="e">
        <f>E90</f>
        <v>#DIV/0!</v>
      </c>
      <c r="G94" s="50" t="e">
        <f t="shared" si="21"/>
        <v>#DIV/0!</v>
      </c>
      <c r="H94" s="113"/>
      <c r="I94" s="85"/>
      <c r="J94" s="53" t="e">
        <f t="shared" si="22"/>
        <v>#DIV/0!</v>
      </c>
    </row>
    <row r="95" spans="1:10" ht="15.75" customHeight="1" x14ac:dyDescent="0.3">
      <c r="A95" s="61" t="s">
        <v>9</v>
      </c>
      <c r="B95" s="62"/>
      <c r="C95" s="46">
        <v>4</v>
      </c>
      <c r="D95" s="56">
        <f t="shared" si="23"/>
        <v>21</v>
      </c>
      <c r="E95" s="47"/>
      <c r="F95" s="49" t="e">
        <f>E90</f>
        <v>#DIV/0!</v>
      </c>
      <c r="G95" s="50" t="e">
        <f t="shared" si="21"/>
        <v>#DIV/0!</v>
      </c>
      <c r="H95" s="113"/>
      <c r="I95" s="85"/>
      <c r="J95" s="53" t="e">
        <f t="shared" si="22"/>
        <v>#DIV/0!</v>
      </c>
    </row>
    <row r="96" spans="1:10" ht="15.75" customHeight="1" x14ac:dyDescent="0.3">
      <c r="A96" s="61" t="s">
        <v>10</v>
      </c>
      <c r="B96" s="63"/>
      <c r="C96" s="46">
        <v>5</v>
      </c>
      <c r="D96" s="56">
        <f t="shared" si="23"/>
        <v>27</v>
      </c>
      <c r="E96" s="47"/>
      <c r="F96" s="49" t="e">
        <f>E90</f>
        <v>#DIV/0!</v>
      </c>
      <c r="G96" s="50" t="e">
        <f t="shared" si="21"/>
        <v>#DIV/0!</v>
      </c>
      <c r="H96" s="113"/>
      <c r="I96" s="85"/>
      <c r="J96" s="53" t="e">
        <f t="shared" si="22"/>
        <v>#DIV/0!</v>
      </c>
    </row>
    <row r="97" spans="1:10" ht="15.75" customHeight="1" x14ac:dyDescent="0.3">
      <c r="A97" s="65" t="s">
        <v>46</v>
      </c>
      <c r="B97" s="86"/>
      <c r="C97" s="46">
        <v>6</v>
      </c>
      <c r="D97" s="56">
        <f t="shared" si="23"/>
        <v>33</v>
      </c>
      <c r="E97" s="47"/>
      <c r="F97" s="49" t="e">
        <f>E90</f>
        <v>#DIV/0!</v>
      </c>
      <c r="G97" s="50" t="e">
        <f t="shared" si="21"/>
        <v>#DIV/0!</v>
      </c>
      <c r="H97" s="113"/>
      <c r="I97" s="85"/>
      <c r="J97" s="53" t="e">
        <f t="shared" si="22"/>
        <v>#DIV/0!</v>
      </c>
    </row>
    <row r="98" spans="1:10" ht="15.75" customHeight="1" x14ac:dyDescent="0.3">
      <c r="A98" s="106" t="s">
        <v>47</v>
      </c>
      <c r="B98" s="109"/>
      <c r="C98" s="46">
        <v>7</v>
      </c>
      <c r="D98" s="56">
        <f t="shared" si="23"/>
        <v>39</v>
      </c>
      <c r="E98" s="47"/>
      <c r="F98" s="49" t="e">
        <f>E90</f>
        <v>#DIV/0!</v>
      </c>
      <c r="G98" s="50" t="e">
        <f t="shared" si="21"/>
        <v>#DIV/0!</v>
      </c>
      <c r="H98" s="113"/>
      <c r="I98" s="85"/>
      <c r="J98" s="53" t="e">
        <f t="shared" si="22"/>
        <v>#DIV/0!</v>
      </c>
    </row>
    <row r="99" spans="1:10" ht="15.75" customHeight="1" x14ac:dyDescent="0.3">
      <c r="A99" s="107"/>
      <c r="B99" s="110"/>
      <c r="C99" s="46">
        <v>8</v>
      </c>
      <c r="D99" s="56">
        <f t="shared" si="23"/>
        <v>45</v>
      </c>
      <c r="E99" s="47"/>
      <c r="F99" s="49" t="e">
        <f>E90</f>
        <v>#DIV/0!</v>
      </c>
      <c r="G99" s="50" t="e">
        <f t="shared" si="21"/>
        <v>#DIV/0!</v>
      </c>
      <c r="H99" s="113"/>
      <c r="I99" s="47"/>
      <c r="J99" s="53" t="e">
        <f t="shared" si="22"/>
        <v>#DIV/0!</v>
      </c>
    </row>
    <row r="100" spans="1:10" ht="15.75" customHeight="1" x14ac:dyDescent="0.3">
      <c r="A100" s="107"/>
      <c r="B100" s="110"/>
      <c r="C100" s="46">
        <v>9</v>
      </c>
      <c r="D100" s="56">
        <f t="shared" si="23"/>
        <v>51</v>
      </c>
      <c r="E100" s="47"/>
      <c r="F100" s="49" t="e">
        <f>E90</f>
        <v>#DIV/0!</v>
      </c>
      <c r="G100" s="50" t="e">
        <f t="shared" si="21"/>
        <v>#DIV/0!</v>
      </c>
      <c r="H100" s="113"/>
      <c r="I100" s="47"/>
      <c r="J100" s="53" t="e">
        <f t="shared" si="22"/>
        <v>#DIV/0!</v>
      </c>
    </row>
    <row r="101" spans="1:10" ht="15.75" customHeight="1" x14ac:dyDescent="0.3">
      <c r="A101" s="107"/>
      <c r="B101" s="110"/>
      <c r="C101" s="46">
        <v>10</v>
      </c>
      <c r="D101" s="56">
        <f t="shared" si="23"/>
        <v>57</v>
      </c>
      <c r="E101" s="47"/>
      <c r="F101" s="49" t="e">
        <f>E90</f>
        <v>#DIV/0!</v>
      </c>
      <c r="G101" s="50" t="e">
        <f t="shared" si="21"/>
        <v>#DIV/0!</v>
      </c>
      <c r="H101" s="114"/>
      <c r="I101" s="47"/>
      <c r="J101" s="53" t="e">
        <f t="shared" si="22"/>
        <v>#DIV/0!</v>
      </c>
    </row>
    <row r="102" spans="1:10" ht="15.75" customHeight="1" x14ac:dyDescent="0.3">
      <c r="A102" s="108"/>
      <c r="B102" s="111"/>
      <c r="C102" s="70"/>
      <c r="D102" s="70"/>
      <c r="E102" s="71"/>
      <c r="F102" s="72" t="s">
        <v>87</v>
      </c>
      <c r="G102" s="73" t="e">
        <f>SUM(G92:G101)</f>
        <v>#DIV/0!</v>
      </c>
      <c r="H102" s="75"/>
      <c r="I102" s="76" t="s">
        <v>51</v>
      </c>
      <c r="J102" s="77" t="e">
        <f>SUM(J92:J101)</f>
        <v>#DIV/0!</v>
      </c>
    </row>
    <row r="103" spans="1:10" ht="15.75" customHeight="1" x14ac:dyDescent="0.25"/>
    <row r="104" spans="1:10" ht="15.75" customHeight="1" x14ac:dyDescent="0.25"/>
    <row r="105" spans="1:10" ht="15.75" customHeight="1" x14ac:dyDescent="0.25"/>
    <row r="106" spans="1:10" ht="15.75" customHeight="1" x14ac:dyDescent="0.25"/>
    <row r="107" spans="1:10" ht="15.75" customHeight="1" x14ac:dyDescent="0.25"/>
    <row r="108" spans="1:10" ht="15.75" customHeight="1" x14ac:dyDescent="0.25"/>
    <row r="109" spans="1:10" ht="15.75" customHeight="1" x14ac:dyDescent="0.25"/>
    <row r="110" spans="1:10" ht="15.75" customHeight="1" x14ac:dyDescent="0.25"/>
    <row r="111" spans="1:10" ht="15.75" customHeight="1" x14ac:dyDescent="0.25"/>
    <row r="112" spans="1:10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</sheetData>
  <mergeCells count="19">
    <mergeCell ref="B1:G1"/>
    <mergeCell ref="H13:H21"/>
    <mergeCell ref="A18:A27"/>
    <mergeCell ref="B18:B27"/>
    <mergeCell ref="H32:H40"/>
    <mergeCell ref="B37:B46"/>
    <mergeCell ref="A98:A102"/>
    <mergeCell ref="B98:B102"/>
    <mergeCell ref="H51:H59"/>
    <mergeCell ref="H65:H73"/>
    <mergeCell ref="H79:H87"/>
    <mergeCell ref="H93:H101"/>
    <mergeCell ref="B56:B60"/>
    <mergeCell ref="A37:A46"/>
    <mergeCell ref="A56:A60"/>
    <mergeCell ref="A70:A74"/>
    <mergeCell ref="B70:B74"/>
    <mergeCell ref="A84:A88"/>
    <mergeCell ref="B84:B88"/>
  </mergeCells>
  <dataValidations count="1">
    <dataValidation type="list" allowBlank="1" showErrorMessage="1" sqref="B17 B36 B55 B69 B83 B97">
      <formula1>$H$5:$H$8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0"/>
  <sheetViews>
    <sheetView topLeftCell="A4" workbookViewId="0"/>
  </sheetViews>
  <sheetFormatPr defaultColWidth="12.59765625" defaultRowHeight="15" customHeight="1" x14ac:dyDescent="0.25"/>
  <cols>
    <col min="1" max="1" width="18.69921875" customWidth="1"/>
    <col min="2" max="2" width="20.69921875" customWidth="1"/>
    <col min="3" max="3" width="11.69921875" customWidth="1"/>
    <col min="4" max="4" width="18.19921875" customWidth="1"/>
    <col min="5" max="5" width="14.3984375" customWidth="1"/>
    <col min="6" max="7" width="20.69921875" customWidth="1"/>
    <col min="8" max="8" width="12.59765625" customWidth="1"/>
    <col min="9" max="9" width="14.8984375" customWidth="1"/>
    <col min="10" max="10" width="8.19921875" customWidth="1"/>
    <col min="11" max="26" width="7.59765625" customWidth="1"/>
  </cols>
  <sheetData>
    <row r="1" spans="1:11" ht="22.8" x14ac:dyDescent="0.4">
      <c r="A1" s="1" t="s">
        <v>3</v>
      </c>
      <c r="B1" s="115" t="s">
        <v>1</v>
      </c>
      <c r="C1" s="116"/>
      <c r="D1" s="116"/>
      <c r="E1" s="116"/>
      <c r="F1" s="116"/>
      <c r="G1" s="117"/>
      <c r="I1" s="2" t="s">
        <v>4</v>
      </c>
    </row>
    <row r="2" spans="1:11" ht="13.5" customHeight="1" x14ac:dyDescent="0.3">
      <c r="A2" s="3" t="s">
        <v>5</v>
      </c>
      <c r="B2" s="4" t="s">
        <v>6</v>
      </c>
      <c r="C2" s="4" t="s">
        <v>7</v>
      </c>
      <c r="D2" s="4" t="s">
        <v>8</v>
      </c>
      <c r="E2" s="5" t="s">
        <v>9</v>
      </c>
      <c r="F2" s="5" t="s">
        <v>10</v>
      </c>
      <c r="G2" s="6" t="s">
        <v>11</v>
      </c>
      <c r="I2" s="7" t="s">
        <v>12</v>
      </c>
    </row>
    <row r="3" spans="1:11" ht="14.4" x14ac:dyDescent="0.3">
      <c r="A3" s="8">
        <f>B11</f>
        <v>1</v>
      </c>
      <c r="B3" s="9">
        <f>B12+B13</f>
        <v>43893.520833333336</v>
      </c>
      <c r="C3" s="10">
        <f>J27</f>
        <v>0.26954999998274881</v>
      </c>
      <c r="D3" s="10">
        <f t="shared" ref="D3:D8" si="0">C3*448.8325660485</f>
        <v>120.98281817063028</v>
      </c>
      <c r="E3" s="11">
        <f>B15</f>
        <v>0</v>
      </c>
      <c r="F3" s="12">
        <f>B16</f>
        <v>0</v>
      </c>
      <c r="G3" s="13" t="str">
        <f>B17</f>
        <v>G</v>
      </c>
      <c r="I3" s="14" t="s">
        <v>13</v>
      </c>
    </row>
    <row r="4" spans="1:11" ht="14.4" x14ac:dyDescent="0.3">
      <c r="A4" s="15">
        <f>B30</f>
        <v>2</v>
      </c>
      <c r="B4" s="16">
        <f>B31+B32</f>
        <v>43893.53125</v>
      </c>
      <c r="C4" s="17">
        <f>J46</f>
        <v>0.25978499998337379</v>
      </c>
      <c r="D4" s="17">
        <f t="shared" si="0"/>
        <v>116.59996816344719</v>
      </c>
      <c r="E4" s="18">
        <f>B34</f>
        <v>0</v>
      </c>
      <c r="F4" s="19">
        <f>B35</f>
        <v>0</v>
      </c>
      <c r="G4" s="20" t="str">
        <f>B36</f>
        <v>G</v>
      </c>
      <c r="I4" s="21" t="s">
        <v>14</v>
      </c>
    </row>
    <row r="5" spans="1:11" ht="14.4" x14ac:dyDescent="0.3">
      <c r="A5" s="15">
        <f>B49</f>
        <v>3</v>
      </c>
      <c r="B5" s="16">
        <f>B50+B51</f>
        <v>0</v>
      </c>
      <c r="C5" s="17" t="e">
        <f>J60</f>
        <v>#DIV/0!</v>
      </c>
      <c r="D5" s="17" t="e">
        <f t="shared" si="0"/>
        <v>#DIV/0!</v>
      </c>
      <c r="E5" s="18">
        <f>B53</f>
        <v>0</v>
      </c>
      <c r="F5" s="19">
        <f>B54</f>
        <v>0</v>
      </c>
      <c r="G5" s="20">
        <f>B55</f>
        <v>0</v>
      </c>
      <c r="H5" s="22" t="s">
        <v>15</v>
      </c>
      <c r="I5" s="21" t="s">
        <v>16</v>
      </c>
    </row>
    <row r="6" spans="1:11" ht="14.4" x14ac:dyDescent="0.3">
      <c r="A6" s="15">
        <f>B63</f>
        <v>4</v>
      </c>
      <c r="B6" s="16">
        <f>B64+B65</f>
        <v>0</v>
      </c>
      <c r="C6" s="17" t="e">
        <f>J74</f>
        <v>#DIV/0!</v>
      </c>
      <c r="D6" s="17" t="e">
        <f t="shared" si="0"/>
        <v>#DIV/0!</v>
      </c>
      <c r="E6" s="18">
        <f>B67</f>
        <v>0</v>
      </c>
      <c r="F6" s="19">
        <f>B68</f>
        <v>0</v>
      </c>
      <c r="G6" s="20">
        <f>B69</f>
        <v>0</v>
      </c>
      <c r="H6" s="22" t="s">
        <v>17</v>
      </c>
      <c r="I6" s="21" t="s">
        <v>18</v>
      </c>
    </row>
    <row r="7" spans="1:11" ht="14.4" x14ac:dyDescent="0.3">
      <c r="A7" s="15">
        <f>B77</f>
        <v>5</v>
      </c>
      <c r="B7" s="16">
        <f>B78+B79</f>
        <v>0</v>
      </c>
      <c r="C7" s="17" t="e">
        <f>J88</f>
        <v>#DIV/0!</v>
      </c>
      <c r="D7" s="17" t="e">
        <f t="shared" si="0"/>
        <v>#DIV/0!</v>
      </c>
      <c r="E7" s="18">
        <f>B81</f>
        <v>0</v>
      </c>
      <c r="F7" s="19">
        <f>B82</f>
        <v>0</v>
      </c>
      <c r="G7" s="20">
        <f>B83</f>
        <v>0</v>
      </c>
      <c r="H7" s="22" t="s">
        <v>19</v>
      </c>
      <c r="I7" s="21" t="s">
        <v>20</v>
      </c>
    </row>
    <row r="8" spans="1:11" ht="14.4" x14ac:dyDescent="0.3">
      <c r="A8" s="23">
        <f>B91</f>
        <v>6</v>
      </c>
      <c r="B8" s="24">
        <f>B92+B93</f>
        <v>0</v>
      </c>
      <c r="C8" s="25" t="e">
        <f>J102</f>
        <v>#DIV/0!</v>
      </c>
      <c r="D8" s="25" t="e">
        <f t="shared" si="0"/>
        <v>#DIV/0!</v>
      </c>
      <c r="E8" s="28">
        <f>B95</f>
        <v>0</v>
      </c>
      <c r="F8" s="26">
        <f>B96</f>
        <v>0</v>
      </c>
      <c r="G8" s="27">
        <f>B97</f>
        <v>0</v>
      </c>
      <c r="H8" s="22" t="s">
        <v>21</v>
      </c>
      <c r="I8" s="21" t="s">
        <v>22</v>
      </c>
    </row>
    <row r="10" spans="1:11" ht="14.4" x14ac:dyDescent="0.3">
      <c r="A10" s="29" t="str">
        <f>$A$1</f>
        <v>FELICITA</v>
      </c>
      <c r="B10" s="30" t="s">
        <v>23</v>
      </c>
      <c r="C10" s="31">
        <v>12</v>
      </c>
      <c r="D10" s="32" t="s">
        <v>24</v>
      </c>
      <c r="E10" s="33">
        <f>H10/J10</f>
        <v>6</v>
      </c>
      <c r="F10" s="34" t="s">
        <v>25</v>
      </c>
      <c r="G10" s="35" t="s">
        <v>26</v>
      </c>
      <c r="H10" s="36">
        <v>90</v>
      </c>
      <c r="I10" s="37" t="s">
        <v>27</v>
      </c>
      <c r="J10" s="38">
        <v>15</v>
      </c>
    </row>
    <row r="11" spans="1:11" ht="13.5" customHeight="1" x14ac:dyDescent="0.3">
      <c r="A11" s="39" t="s">
        <v>28</v>
      </c>
      <c r="B11" s="40">
        <v>1</v>
      </c>
      <c r="C11" s="41" t="s">
        <v>29</v>
      </c>
      <c r="D11" s="41" t="s">
        <v>30</v>
      </c>
      <c r="E11" s="42" t="s">
        <v>31</v>
      </c>
      <c r="F11" s="42" t="s">
        <v>32</v>
      </c>
      <c r="G11" s="42" t="s">
        <v>33</v>
      </c>
      <c r="H11" s="43" t="s">
        <v>34</v>
      </c>
      <c r="I11" s="42" t="s">
        <v>35</v>
      </c>
      <c r="J11" s="44" t="s">
        <v>37</v>
      </c>
    </row>
    <row r="12" spans="1:11" ht="14.25" customHeight="1" x14ac:dyDescent="0.3">
      <c r="A12" s="15" t="s">
        <v>39</v>
      </c>
      <c r="B12" s="45">
        <v>43893</v>
      </c>
      <c r="C12" s="46">
        <v>1</v>
      </c>
      <c r="D12" s="46">
        <f>$E$10*0.5+C10</f>
        <v>15</v>
      </c>
      <c r="E12" s="47">
        <f>0.25*12</f>
        <v>3</v>
      </c>
      <c r="F12" s="49">
        <f>E10</f>
        <v>6</v>
      </c>
      <c r="G12" s="50">
        <f t="shared" ref="G12:G26" si="1">E12*F12*$H$13</f>
        <v>0.124999999992</v>
      </c>
      <c r="H12" s="51" t="s">
        <v>40</v>
      </c>
      <c r="I12" s="52">
        <v>0</v>
      </c>
      <c r="J12" s="53">
        <f t="shared" ref="J12:J26" si="2">G12*I12</f>
        <v>0</v>
      </c>
    </row>
    <row r="13" spans="1:11" ht="14.4" x14ac:dyDescent="0.3">
      <c r="A13" s="54" t="s">
        <v>43</v>
      </c>
      <c r="B13" s="55">
        <v>0.52083333333333337</v>
      </c>
      <c r="C13" s="46">
        <v>2</v>
      </c>
      <c r="D13" s="56">
        <f t="shared" ref="D13:D26" si="3">D12+$E$10</f>
        <v>21</v>
      </c>
      <c r="E13" s="47">
        <f>0.15*12</f>
        <v>1.7999999999999998</v>
      </c>
      <c r="F13" s="49">
        <f>E10</f>
        <v>6</v>
      </c>
      <c r="G13" s="50">
        <f t="shared" si="1"/>
        <v>7.499999999519999E-2</v>
      </c>
      <c r="H13" s="112">
        <v>6.9444444440000001E-3</v>
      </c>
      <c r="I13" s="52">
        <v>1E-3</v>
      </c>
      <c r="J13" s="53">
        <f t="shared" si="2"/>
        <v>7.4999999995199986E-5</v>
      </c>
      <c r="K13" s="58"/>
    </row>
    <row r="14" spans="1:11" ht="14.4" x14ac:dyDescent="0.3">
      <c r="A14" s="59" t="s">
        <v>44</v>
      </c>
      <c r="B14" s="60" t="s">
        <v>45</v>
      </c>
      <c r="C14" s="46">
        <v>3</v>
      </c>
      <c r="D14" s="56">
        <f t="shared" si="3"/>
        <v>27</v>
      </c>
      <c r="E14" s="47">
        <f>0.3*12</f>
        <v>3.5999999999999996</v>
      </c>
      <c r="F14" s="49">
        <f>E10</f>
        <v>6</v>
      </c>
      <c r="G14" s="50">
        <f t="shared" si="1"/>
        <v>0.14999999999039998</v>
      </c>
      <c r="H14" s="113"/>
      <c r="I14" s="52">
        <v>7.1999999999999995E-2</v>
      </c>
      <c r="J14" s="53">
        <f t="shared" si="2"/>
        <v>1.0799999999308798E-2</v>
      </c>
      <c r="K14" s="58"/>
    </row>
    <row r="15" spans="1:11" ht="14.4" x14ac:dyDescent="0.3">
      <c r="A15" s="61" t="s">
        <v>9</v>
      </c>
      <c r="B15" s="62"/>
      <c r="C15" s="46">
        <v>4</v>
      </c>
      <c r="D15" s="56">
        <f t="shared" si="3"/>
        <v>33</v>
      </c>
      <c r="E15" s="47">
        <f>0.8*12</f>
        <v>9.6000000000000014</v>
      </c>
      <c r="F15" s="49">
        <f>E10</f>
        <v>6</v>
      </c>
      <c r="G15" s="50">
        <f t="shared" si="1"/>
        <v>0.39999999997440006</v>
      </c>
      <c r="H15" s="113"/>
      <c r="I15" s="52">
        <v>8.8999999999999996E-2</v>
      </c>
      <c r="J15" s="53">
        <f t="shared" si="2"/>
        <v>3.55999999977216E-2</v>
      </c>
    </row>
    <row r="16" spans="1:11" ht="14.4" x14ac:dyDescent="0.3">
      <c r="A16" s="61" t="s">
        <v>10</v>
      </c>
      <c r="B16" s="63"/>
      <c r="C16" s="46">
        <v>5</v>
      </c>
      <c r="D16" s="56">
        <f t="shared" si="3"/>
        <v>39</v>
      </c>
      <c r="E16" s="47">
        <f>0.55*12</f>
        <v>6.6000000000000005</v>
      </c>
      <c r="F16" s="49">
        <f>E10</f>
        <v>6</v>
      </c>
      <c r="G16" s="50">
        <f t="shared" si="1"/>
        <v>0.27499999998239999</v>
      </c>
      <c r="H16" s="113"/>
      <c r="I16" s="52">
        <v>0.16400000000000001</v>
      </c>
      <c r="J16" s="53">
        <f t="shared" si="2"/>
        <v>4.5099999997113602E-2</v>
      </c>
      <c r="K16" s="64"/>
    </row>
    <row r="17" spans="1:11" ht="14.4" x14ac:dyDescent="0.3">
      <c r="A17" s="65" t="s">
        <v>46</v>
      </c>
      <c r="B17" s="66" t="s">
        <v>17</v>
      </c>
      <c r="C17" s="46">
        <v>6</v>
      </c>
      <c r="D17" s="56">
        <f t="shared" si="3"/>
        <v>45</v>
      </c>
      <c r="E17" s="47">
        <f>0.7*12</f>
        <v>8.3999999999999986</v>
      </c>
      <c r="F17" s="49">
        <f>E10</f>
        <v>6</v>
      </c>
      <c r="G17" s="50">
        <f t="shared" si="1"/>
        <v>0.34999999997759995</v>
      </c>
      <c r="H17" s="113"/>
      <c r="I17" s="52">
        <v>6.4000000000000001E-2</v>
      </c>
      <c r="J17" s="53">
        <f t="shared" si="2"/>
        <v>2.2399999998566397E-2</v>
      </c>
    </row>
    <row r="18" spans="1:11" ht="14.4" x14ac:dyDescent="0.3">
      <c r="A18" s="106" t="s">
        <v>47</v>
      </c>
      <c r="B18" s="109"/>
      <c r="C18" s="46">
        <v>7</v>
      </c>
      <c r="D18" s="56">
        <f t="shared" si="3"/>
        <v>51</v>
      </c>
      <c r="E18" s="47">
        <f t="shared" ref="E18:E19" si="4">0.75*12</f>
        <v>9</v>
      </c>
      <c r="F18" s="49">
        <f>E10</f>
        <v>6</v>
      </c>
      <c r="G18" s="50">
        <f t="shared" si="1"/>
        <v>0.37499999997600003</v>
      </c>
      <c r="H18" s="113"/>
      <c r="I18" s="52">
        <v>7.0999999999999994E-2</v>
      </c>
      <c r="J18" s="53">
        <f t="shared" si="2"/>
        <v>2.6624999998296001E-2</v>
      </c>
      <c r="K18" s="58"/>
    </row>
    <row r="19" spans="1:11" ht="14.4" x14ac:dyDescent="0.3">
      <c r="A19" s="107"/>
      <c r="B19" s="110"/>
      <c r="C19" s="46">
        <v>8</v>
      </c>
      <c r="D19" s="56">
        <f t="shared" si="3"/>
        <v>57</v>
      </c>
      <c r="E19" s="47">
        <f t="shared" si="4"/>
        <v>9</v>
      </c>
      <c r="F19" s="49">
        <f>E10</f>
        <v>6</v>
      </c>
      <c r="G19" s="50">
        <f t="shared" si="1"/>
        <v>0.37499999997600003</v>
      </c>
      <c r="H19" s="113"/>
      <c r="I19" s="48">
        <v>7.5999999999999998E-2</v>
      </c>
      <c r="J19" s="53">
        <f t="shared" si="2"/>
        <v>2.8499999998176002E-2</v>
      </c>
    </row>
    <row r="20" spans="1:11" ht="14.4" x14ac:dyDescent="0.3">
      <c r="A20" s="107"/>
      <c r="B20" s="110"/>
      <c r="C20" s="46">
        <v>9</v>
      </c>
      <c r="D20" s="56">
        <f t="shared" si="3"/>
        <v>63</v>
      </c>
      <c r="E20" s="47">
        <f>0.7*12</f>
        <v>8.3999999999999986</v>
      </c>
      <c r="F20" s="49">
        <f>E10</f>
        <v>6</v>
      </c>
      <c r="G20" s="50">
        <f t="shared" si="1"/>
        <v>0.34999999997759995</v>
      </c>
      <c r="H20" s="113"/>
      <c r="I20" s="48">
        <v>4.2999999999999997E-2</v>
      </c>
      <c r="J20" s="53">
        <f t="shared" si="2"/>
        <v>1.5049999999036797E-2</v>
      </c>
    </row>
    <row r="21" spans="1:11" ht="15.75" customHeight="1" x14ac:dyDescent="0.3">
      <c r="A21" s="107"/>
      <c r="B21" s="110"/>
      <c r="C21" s="46">
        <v>10</v>
      </c>
      <c r="D21" s="56">
        <f t="shared" si="3"/>
        <v>69</v>
      </c>
      <c r="E21" s="47">
        <f>0.65*12</f>
        <v>7.8000000000000007</v>
      </c>
      <c r="F21" s="49">
        <f>E10</f>
        <v>6</v>
      </c>
      <c r="G21" s="50">
        <f t="shared" si="1"/>
        <v>0.32499999997920004</v>
      </c>
      <c r="H21" s="114"/>
      <c r="I21" s="48">
        <v>0</v>
      </c>
      <c r="J21" s="53">
        <f t="shared" si="2"/>
        <v>0</v>
      </c>
    </row>
    <row r="22" spans="1:11" ht="15.75" customHeight="1" x14ac:dyDescent="0.3">
      <c r="A22" s="107"/>
      <c r="B22" s="110"/>
      <c r="C22" s="67">
        <v>11</v>
      </c>
      <c r="D22" s="56">
        <f t="shared" si="3"/>
        <v>75</v>
      </c>
      <c r="E22" s="74">
        <f t="shared" ref="E22:E23" si="5">0.7*12</f>
        <v>8.3999999999999986</v>
      </c>
      <c r="F22" s="69">
        <f t="shared" ref="F22:F26" si="6">E$10</f>
        <v>6</v>
      </c>
      <c r="G22" s="50">
        <f t="shared" si="1"/>
        <v>0.34999999997759995</v>
      </c>
      <c r="H22" s="57"/>
      <c r="I22" s="68">
        <v>7.9000000000000001E-2</v>
      </c>
      <c r="J22" s="53">
        <f t="shared" si="2"/>
        <v>2.7649999998230396E-2</v>
      </c>
    </row>
    <row r="23" spans="1:11" ht="15.75" customHeight="1" x14ac:dyDescent="0.3">
      <c r="A23" s="107"/>
      <c r="B23" s="110"/>
      <c r="C23" s="67">
        <v>12</v>
      </c>
      <c r="D23" s="56">
        <f t="shared" si="3"/>
        <v>81</v>
      </c>
      <c r="E23" s="74">
        <f t="shared" si="5"/>
        <v>8.3999999999999986</v>
      </c>
      <c r="F23" s="69">
        <f t="shared" si="6"/>
        <v>6</v>
      </c>
      <c r="G23" s="50">
        <f t="shared" si="1"/>
        <v>0.34999999997759995</v>
      </c>
      <c r="H23" s="57"/>
      <c r="I23" s="68">
        <v>0.109</v>
      </c>
      <c r="J23" s="53">
        <f t="shared" si="2"/>
        <v>3.8149999997558394E-2</v>
      </c>
    </row>
    <row r="24" spans="1:11" ht="15.75" customHeight="1" x14ac:dyDescent="0.3">
      <c r="A24" s="107"/>
      <c r="B24" s="110"/>
      <c r="C24" s="67">
        <v>13</v>
      </c>
      <c r="D24" s="56">
        <f t="shared" si="3"/>
        <v>87</v>
      </c>
      <c r="E24" s="74">
        <f>0.45*12</f>
        <v>5.4</v>
      </c>
      <c r="F24" s="69">
        <f t="shared" si="6"/>
        <v>6</v>
      </c>
      <c r="G24" s="50">
        <f t="shared" si="1"/>
        <v>0.22499999998560005</v>
      </c>
      <c r="H24" s="57"/>
      <c r="I24" s="68">
        <v>7.1999999999999995E-2</v>
      </c>
      <c r="J24" s="53">
        <f t="shared" si="2"/>
        <v>1.6199999998963203E-2</v>
      </c>
    </row>
    <row r="25" spans="1:11" ht="15.75" customHeight="1" x14ac:dyDescent="0.3">
      <c r="A25" s="107"/>
      <c r="B25" s="110"/>
      <c r="C25" s="67">
        <v>14</v>
      </c>
      <c r="D25" s="56">
        <f t="shared" si="3"/>
        <v>93</v>
      </c>
      <c r="E25" s="74">
        <f>0.2*12</f>
        <v>2.4000000000000004</v>
      </c>
      <c r="F25" s="69">
        <f t="shared" si="6"/>
        <v>6</v>
      </c>
      <c r="G25" s="50">
        <f t="shared" si="1"/>
        <v>9.9999999993600014E-2</v>
      </c>
      <c r="H25" s="57"/>
      <c r="I25" s="68">
        <v>3.4000000000000002E-2</v>
      </c>
      <c r="J25" s="53">
        <f t="shared" si="2"/>
        <v>3.3999999997824009E-3</v>
      </c>
    </row>
    <row r="26" spans="1:11" ht="15.75" customHeight="1" x14ac:dyDescent="0.3">
      <c r="A26" s="107"/>
      <c r="B26" s="110"/>
      <c r="C26" s="67">
        <v>15</v>
      </c>
      <c r="D26" s="56">
        <f t="shared" si="3"/>
        <v>99</v>
      </c>
      <c r="E26" s="74">
        <f>0.1*12</f>
        <v>1.2000000000000002</v>
      </c>
      <c r="F26" s="69">
        <f t="shared" si="6"/>
        <v>6</v>
      </c>
      <c r="G26" s="50">
        <f t="shared" si="1"/>
        <v>4.9999999996800007E-2</v>
      </c>
      <c r="H26" s="57"/>
      <c r="I26" s="68">
        <v>0</v>
      </c>
      <c r="J26" s="53">
        <f t="shared" si="2"/>
        <v>0</v>
      </c>
    </row>
    <row r="27" spans="1:11" ht="15.75" customHeight="1" x14ac:dyDescent="0.3">
      <c r="A27" s="108"/>
      <c r="B27" s="111"/>
      <c r="C27" s="70"/>
      <c r="D27" s="70"/>
      <c r="E27" s="71"/>
      <c r="F27" s="72" t="s">
        <v>54</v>
      </c>
      <c r="G27" s="73">
        <f>SUM(G12:G26)</f>
        <v>3.8749999997519993</v>
      </c>
      <c r="H27" s="75"/>
      <c r="I27" s="76" t="s">
        <v>51</v>
      </c>
      <c r="J27" s="77">
        <f>SUM(J12:J26)</f>
        <v>0.26954999998274881</v>
      </c>
    </row>
    <row r="28" spans="1:11" ht="15.75" customHeight="1" x14ac:dyDescent="0.3">
      <c r="A28" s="78"/>
      <c r="B28" s="79"/>
      <c r="C28" s="64"/>
      <c r="D28" s="64"/>
      <c r="E28" s="64"/>
      <c r="F28" s="64"/>
      <c r="G28" s="64"/>
      <c r="H28" s="78"/>
      <c r="I28" s="80"/>
      <c r="J28" s="80"/>
    </row>
    <row r="29" spans="1:11" ht="15.75" customHeight="1" x14ac:dyDescent="0.3">
      <c r="A29" s="29" t="str">
        <f>$A$1</f>
        <v>FELICITA</v>
      </c>
      <c r="B29" s="30" t="s">
        <v>23</v>
      </c>
      <c r="C29" s="31">
        <v>12</v>
      </c>
      <c r="D29" s="32" t="s">
        <v>24</v>
      </c>
      <c r="E29" s="33">
        <f>H29/J29</f>
        <v>6</v>
      </c>
      <c r="F29" s="34" t="s">
        <v>25</v>
      </c>
      <c r="G29" s="35" t="s">
        <v>26</v>
      </c>
      <c r="H29" s="36">
        <v>90</v>
      </c>
      <c r="I29" s="37" t="s">
        <v>27</v>
      </c>
      <c r="J29" s="38">
        <v>15</v>
      </c>
    </row>
    <row r="30" spans="1:11" ht="15.75" customHeight="1" x14ac:dyDescent="0.3">
      <c r="A30" s="39" t="s">
        <v>28</v>
      </c>
      <c r="B30" s="40">
        <v>2</v>
      </c>
      <c r="C30" s="41" t="s">
        <v>29</v>
      </c>
      <c r="D30" s="41" t="s">
        <v>30</v>
      </c>
      <c r="E30" s="42" t="s">
        <v>31</v>
      </c>
      <c r="F30" s="42" t="s">
        <v>32</v>
      </c>
      <c r="G30" s="42" t="s">
        <v>57</v>
      </c>
      <c r="H30" s="43" t="s">
        <v>34</v>
      </c>
      <c r="I30" s="42" t="s">
        <v>35</v>
      </c>
      <c r="J30" s="44" t="s">
        <v>37</v>
      </c>
    </row>
    <row r="31" spans="1:11" ht="15.75" customHeight="1" x14ac:dyDescent="0.3">
      <c r="A31" s="15" t="s">
        <v>39</v>
      </c>
      <c r="B31" s="45">
        <v>43893</v>
      </c>
      <c r="C31" s="46">
        <v>1</v>
      </c>
      <c r="D31" s="46">
        <f>$E$10*0.5+C29</f>
        <v>15</v>
      </c>
      <c r="E31" s="47">
        <f>0.25*12</f>
        <v>3</v>
      </c>
      <c r="F31" s="49">
        <f>E29</f>
        <v>6</v>
      </c>
      <c r="G31" s="50">
        <f t="shared" ref="G31:G45" si="7">E31*F31*$H$13</f>
        <v>0.124999999992</v>
      </c>
      <c r="H31" s="51" t="s">
        <v>58</v>
      </c>
      <c r="I31" s="52">
        <v>1.2999999999999999E-2</v>
      </c>
      <c r="J31" s="53">
        <f t="shared" ref="J31:J45" si="8">G31*I31</f>
        <v>1.6249999998959998E-3</v>
      </c>
    </row>
    <row r="32" spans="1:11" ht="15.75" customHeight="1" x14ac:dyDescent="0.3">
      <c r="A32" s="54" t="s">
        <v>43</v>
      </c>
      <c r="B32" s="55">
        <v>0.53125</v>
      </c>
      <c r="C32" s="46">
        <v>2</v>
      </c>
      <c r="D32" s="56">
        <f t="shared" ref="D32:D45" si="9">D31+$E$10</f>
        <v>21</v>
      </c>
      <c r="E32" s="47">
        <f>0.275*12</f>
        <v>3.3000000000000003</v>
      </c>
      <c r="F32" s="49">
        <f>E29</f>
        <v>6</v>
      </c>
      <c r="G32" s="50">
        <f t="shared" si="7"/>
        <v>0.13749999999119999</v>
      </c>
      <c r="H32" s="112">
        <v>6.9444444440000001E-3</v>
      </c>
      <c r="I32" s="52">
        <v>0.01</v>
      </c>
      <c r="J32" s="53">
        <f t="shared" si="8"/>
        <v>1.374999999912E-3</v>
      </c>
    </row>
    <row r="33" spans="1:10" ht="15.75" customHeight="1" x14ac:dyDescent="0.3">
      <c r="A33" s="59" t="s">
        <v>44</v>
      </c>
      <c r="B33" s="60" t="s">
        <v>45</v>
      </c>
      <c r="C33" s="46">
        <v>3</v>
      </c>
      <c r="D33" s="56">
        <f t="shared" si="9"/>
        <v>27</v>
      </c>
      <c r="E33" s="47">
        <f>0.39*12</f>
        <v>4.68</v>
      </c>
      <c r="F33" s="49">
        <f>E29</f>
        <v>6</v>
      </c>
      <c r="G33" s="50">
        <f t="shared" si="7"/>
        <v>0.19499999998751999</v>
      </c>
      <c r="H33" s="113"/>
      <c r="I33" s="52">
        <v>7.9000000000000001E-2</v>
      </c>
      <c r="J33" s="53">
        <f t="shared" si="8"/>
        <v>1.5404999999014079E-2</v>
      </c>
    </row>
    <row r="34" spans="1:10" ht="15.75" customHeight="1" x14ac:dyDescent="0.3">
      <c r="A34" s="61" t="s">
        <v>9</v>
      </c>
      <c r="B34" s="62"/>
      <c r="C34" s="46">
        <v>4</v>
      </c>
      <c r="D34" s="56">
        <f t="shared" si="9"/>
        <v>33</v>
      </c>
      <c r="E34" s="47">
        <f>0.8*12</f>
        <v>9.6000000000000014</v>
      </c>
      <c r="F34" s="49">
        <f>E29</f>
        <v>6</v>
      </c>
      <c r="G34" s="50">
        <f t="shared" si="7"/>
        <v>0.39999999997440006</v>
      </c>
      <c r="H34" s="113"/>
      <c r="I34" s="52">
        <v>9.2999999999999999E-2</v>
      </c>
      <c r="J34" s="53">
        <f t="shared" si="8"/>
        <v>3.7199999997619207E-2</v>
      </c>
    </row>
    <row r="35" spans="1:10" ht="15.75" customHeight="1" x14ac:dyDescent="0.3">
      <c r="A35" s="61" t="s">
        <v>10</v>
      </c>
      <c r="B35" s="63"/>
      <c r="C35" s="46">
        <v>5</v>
      </c>
      <c r="D35" s="56">
        <f t="shared" si="9"/>
        <v>39</v>
      </c>
      <c r="E35" s="48">
        <f>0.55*12</f>
        <v>6.6000000000000005</v>
      </c>
      <c r="F35" s="49">
        <f>E29</f>
        <v>6</v>
      </c>
      <c r="G35" s="50">
        <f t="shared" si="7"/>
        <v>0.27499999998239999</v>
      </c>
      <c r="H35" s="113"/>
      <c r="I35" s="52">
        <v>0.11600000000000001</v>
      </c>
      <c r="J35" s="53">
        <f t="shared" si="8"/>
        <v>3.1899999997958402E-2</v>
      </c>
    </row>
    <row r="36" spans="1:10" ht="15.75" customHeight="1" x14ac:dyDescent="0.3">
      <c r="A36" s="65" t="s">
        <v>46</v>
      </c>
      <c r="B36" s="66" t="s">
        <v>17</v>
      </c>
      <c r="C36" s="46">
        <v>6</v>
      </c>
      <c r="D36" s="56">
        <f t="shared" si="9"/>
        <v>45</v>
      </c>
      <c r="E36" s="47">
        <f>0.52*12</f>
        <v>6.24</v>
      </c>
      <c r="F36" s="49">
        <f>E29</f>
        <v>6</v>
      </c>
      <c r="G36" s="50">
        <f t="shared" si="7"/>
        <v>0.25999999998335999</v>
      </c>
      <c r="H36" s="113"/>
      <c r="I36" s="52">
        <v>0.11700000000000001</v>
      </c>
      <c r="J36" s="53">
        <f t="shared" si="8"/>
        <v>3.0419999998053119E-2</v>
      </c>
    </row>
    <row r="37" spans="1:10" ht="15.75" customHeight="1" x14ac:dyDescent="0.3">
      <c r="A37" s="106" t="s">
        <v>47</v>
      </c>
      <c r="B37" s="109"/>
      <c r="C37" s="46">
        <v>7</v>
      </c>
      <c r="D37" s="56">
        <f t="shared" si="9"/>
        <v>51</v>
      </c>
      <c r="E37" s="47">
        <f>0.72*12</f>
        <v>8.64</v>
      </c>
      <c r="F37" s="49">
        <f>E29</f>
        <v>6</v>
      </c>
      <c r="G37" s="50">
        <f t="shared" si="7"/>
        <v>0.35999999997696003</v>
      </c>
      <c r="H37" s="113"/>
      <c r="I37" s="52">
        <v>0.104</v>
      </c>
      <c r="J37" s="53">
        <f t="shared" si="8"/>
        <v>3.7439999997603841E-2</v>
      </c>
    </row>
    <row r="38" spans="1:10" ht="15.75" customHeight="1" x14ac:dyDescent="0.3">
      <c r="A38" s="107"/>
      <c r="B38" s="110"/>
      <c r="C38" s="46">
        <v>8</v>
      </c>
      <c r="D38" s="56">
        <f t="shared" si="9"/>
        <v>57</v>
      </c>
      <c r="E38" s="47">
        <f t="shared" ref="E38:E39" si="10">0.73*12</f>
        <v>8.76</v>
      </c>
      <c r="F38" s="49">
        <f>E29</f>
        <v>6</v>
      </c>
      <c r="G38" s="50">
        <f t="shared" si="7"/>
        <v>0.36499999997664001</v>
      </c>
      <c r="H38" s="113"/>
      <c r="I38" s="48">
        <v>7.8E-2</v>
      </c>
      <c r="J38" s="53">
        <f t="shared" si="8"/>
        <v>2.8469999998177922E-2</v>
      </c>
    </row>
    <row r="39" spans="1:10" ht="15.75" customHeight="1" x14ac:dyDescent="0.3">
      <c r="A39" s="107"/>
      <c r="B39" s="110"/>
      <c r="C39" s="46">
        <v>9</v>
      </c>
      <c r="D39" s="56">
        <f t="shared" si="9"/>
        <v>63</v>
      </c>
      <c r="E39" s="47">
        <f t="shared" si="10"/>
        <v>8.76</v>
      </c>
      <c r="F39" s="49">
        <f>E29</f>
        <v>6</v>
      </c>
      <c r="G39" s="50">
        <f t="shared" si="7"/>
        <v>0.36499999997664001</v>
      </c>
      <c r="H39" s="113"/>
      <c r="I39" s="48">
        <v>1.4999999999999999E-2</v>
      </c>
      <c r="J39" s="53">
        <f t="shared" si="8"/>
        <v>5.4749999996495996E-3</v>
      </c>
    </row>
    <row r="40" spans="1:10" ht="15.75" customHeight="1" x14ac:dyDescent="0.3">
      <c r="A40" s="107"/>
      <c r="B40" s="110"/>
      <c r="C40" s="46">
        <v>10</v>
      </c>
      <c r="D40" s="56">
        <f t="shared" si="9"/>
        <v>69</v>
      </c>
      <c r="E40" s="47">
        <f>0.7*12</f>
        <v>8.3999999999999986</v>
      </c>
      <c r="F40" s="49">
        <f>E29</f>
        <v>6</v>
      </c>
      <c r="G40" s="50">
        <f t="shared" si="7"/>
        <v>0.34999999997759995</v>
      </c>
      <c r="H40" s="114"/>
      <c r="I40" s="48">
        <v>0</v>
      </c>
      <c r="J40" s="53">
        <f t="shared" si="8"/>
        <v>0</v>
      </c>
    </row>
    <row r="41" spans="1:10" ht="15.75" customHeight="1" x14ac:dyDescent="0.3">
      <c r="A41" s="107"/>
      <c r="B41" s="110"/>
      <c r="C41" s="67">
        <v>11</v>
      </c>
      <c r="D41" s="56">
        <f t="shared" si="9"/>
        <v>75</v>
      </c>
      <c r="E41" s="74">
        <f>0.75*12</f>
        <v>9</v>
      </c>
      <c r="F41" s="49">
        <f t="shared" ref="F41:F45" si="11">E$29</f>
        <v>6</v>
      </c>
      <c r="G41" s="50">
        <f t="shared" si="7"/>
        <v>0.37499999997600003</v>
      </c>
      <c r="H41" s="57"/>
      <c r="I41" s="68">
        <v>5.7000000000000002E-2</v>
      </c>
      <c r="J41" s="53">
        <f t="shared" si="8"/>
        <v>2.1374999998632002E-2</v>
      </c>
    </row>
    <row r="42" spans="1:10" ht="15.75" customHeight="1" x14ac:dyDescent="0.3">
      <c r="A42" s="107"/>
      <c r="B42" s="110"/>
      <c r="C42" s="67">
        <v>12</v>
      </c>
      <c r="D42" s="56">
        <f t="shared" si="9"/>
        <v>81</v>
      </c>
      <c r="E42" s="74">
        <f>0.7*12</f>
        <v>8.3999999999999986</v>
      </c>
      <c r="F42" s="49">
        <f t="shared" si="11"/>
        <v>6</v>
      </c>
      <c r="G42" s="50">
        <f t="shared" si="7"/>
        <v>0.34999999997759995</v>
      </c>
      <c r="H42" s="57"/>
      <c r="I42" s="68">
        <v>0.106</v>
      </c>
      <c r="J42" s="53">
        <f t="shared" si="8"/>
        <v>3.7099999997625595E-2</v>
      </c>
    </row>
    <row r="43" spans="1:10" ht="15.75" customHeight="1" x14ac:dyDescent="0.3">
      <c r="A43" s="107"/>
      <c r="B43" s="110"/>
      <c r="C43" s="67">
        <v>13</v>
      </c>
      <c r="D43" s="56">
        <f t="shared" si="9"/>
        <v>87</v>
      </c>
      <c r="E43" s="74">
        <f>0.45*12</f>
        <v>5.4</v>
      </c>
      <c r="F43" s="49">
        <f t="shared" si="11"/>
        <v>6</v>
      </c>
      <c r="G43" s="50">
        <f t="shared" si="7"/>
        <v>0.22499999998560005</v>
      </c>
      <c r="H43" s="57"/>
      <c r="I43" s="68">
        <v>0.02</v>
      </c>
      <c r="J43" s="53">
        <f t="shared" si="8"/>
        <v>4.4999999997120009E-3</v>
      </c>
    </row>
    <row r="44" spans="1:10" ht="15.75" customHeight="1" x14ac:dyDescent="0.3">
      <c r="A44" s="107"/>
      <c r="B44" s="110"/>
      <c r="C44" s="67">
        <v>14</v>
      </c>
      <c r="D44" s="56">
        <f t="shared" si="9"/>
        <v>93</v>
      </c>
      <c r="E44" s="74">
        <f>0.25*12</f>
        <v>3</v>
      </c>
      <c r="F44" s="49">
        <f t="shared" si="11"/>
        <v>6</v>
      </c>
      <c r="G44" s="50">
        <f t="shared" si="7"/>
        <v>0.124999999992</v>
      </c>
      <c r="H44" s="57"/>
      <c r="I44" s="68">
        <v>0.06</v>
      </c>
      <c r="J44" s="53">
        <f t="shared" si="8"/>
        <v>7.4999999995199991E-3</v>
      </c>
    </row>
    <row r="45" spans="1:10" ht="15.75" customHeight="1" x14ac:dyDescent="0.3">
      <c r="A45" s="107"/>
      <c r="B45" s="110"/>
      <c r="C45" s="67">
        <v>15</v>
      </c>
      <c r="D45" s="56">
        <f t="shared" si="9"/>
        <v>99</v>
      </c>
      <c r="E45" s="74">
        <f>0.1*12</f>
        <v>1.2000000000000002</v>
      </c>
      <c r="F45" s="49">
        <f t="shared" si="11"/>
        <v>6</v>
      </c>
      <c r="G45" s="50">
        <f t="shared" si="7"/>
        <v>4.9999999996800007E-2</v>
      </c>
      <c r="H45" s="57"/>
      <c r="I45" s="68">
        <v>0</v>
      </c>
      <c r="J45" s="53">
        <f t="shared" si="8"/>
        <v>0</v>
      </c>
    </row>
    <row r="46" spans="1:10" ht="15.75" customHeight="1" x14ac:dyDescent="0.3">
      <c r="A46" s="108"/>
      <c r="B46" s="111"/>
      <c r="C46" s="70"/>
      <c r="D46" s="70"/>
      <c r="E46" s="71"/>
      <c r="F46" s="72" t="s">
        <v>67</v>
      </c>
      <c r="G46" s="73">
        <f>SUM(G31:G45)</f>
        <v>3.95749999974672</v>
      </c>
      <c r="H46" s="75"/>
      <c r="I46" s="76" t="s">
        <v>51</v>
      </c>
      <c r="J46" s="77">
        <f>SUM(J31:J45)</f>
        <v>0.25978499998337379</v>
      </c>
    </row>
    <row r="47" spans="1:10" ht="15.75" customHeight="1" x14ac:dyDescent="0.25"/>
    <row r="48" spans="1:10" ht="15.75" customHeight="1" x14ac:dyDescent="0.3">
      <c r="A48" s="29" t="str">
        <f>$A$1</f>
        <v>FELICITA</v>
      </c>
      <c r="B48" s="30" t="s">
        <v>23</v>
      </c>
      <c r="C48" s="81">
        <v>0</v>
      </c>
      <c r="D48" s="32" t="s">
        <v>24</v>
      </c>
      <c r="E48" s="33" t="e">
        <f>H48/J48</f>
        <v>#DIV/0!</v>
      </c>
      <c r="F48" s="34" t="s">
        <v>25</v>
      </c>
      <c r="G48" s="35" t="s">
        <v>26</v>
      </c>
      <c r="H48" s="82"/>
      <c r="I48" s="37" t="s">
        <v>27</v>
      </c>
      <c r="J48" s="83"/>
    </row>
    <row r="49" spans="1:10" ht="15.75" customHeight="1" x14ac:dyDescent="0.3">
      <c r="A49" s="39" t="s">
        <v>28</v>
      </c>
      <c r="B49" s="40">
        <v>3</v>
      </c>
      <c r="C49" s="41" t="s">
        <v>29</v>
      </c>
      <c r="D49" s="41" t="s">
        <v>30</v>
      </c>
      <c r="E49" s="42" t="s">
        <v>31</v>
      </c>
      <c r="F49" s="42" t="s">
        <v>32</v>
      </c>
      <c r="G49" s="42" t="s">
        <v>71</v>
      </c>
      <c r="H49" s="43" t="s">
        <v>34</v>
      </c>
      <c r="I49" s="42" t="s">
        <v>35</v>
      </c>
      <c r="J49" s="44" t="s">
        <v>37</v>
      </c>
    </row>
    <row r="50" spans="1:10" ht="15.75" customHeight="1" x14ac:dyDescent="0.3">
      <c r="A50" s="15" t="s">
        <v>39</v>
      </c>
      <c r="B50" s="84"/>
      <c r="C50" s="46">
        <v>1</v>
      </c>
      <c r="D50" s="46">
        <f>$E$10*0.5+C48</f>
        <v>3</v>
      </c>
      <c r="E50" s="47"/>
      <c r="F50" s="49" t="e">
        <f>E48</f>
        <v>#DIV/0!</v>
      </c>
      <c r="G50" s="50" t="e">
        <f t="shared" ref="G50:G59" si="12">E50*F50*$H$13</f>
        <v>#DIV/0!</v>
      </c>
      <c r="H50" s="51" t="s">
        <v>72</v>
      </c>
      <c r="I50" s="85"/>
      <c r="J50" s="53" t="e">
        <f t="shared" ref="J50:J59" si="13">G50*I50</f>
        <v>#DIV/0!</v>
      </c>
    </row>
    <row r="51" spans="1:10" ht="15.75" customHeight="1" x14ac:dyDescent="0.3">
      <c r="A51" s="54" t="s">
        <v>43</v>
      </c>
      <c r="B51" s="62"/>
      <c r="C51" s="46">
        <v>2</v>
      </c>
      <c r="D51" s="56">
        <f t="shared" ref="D51:D59" si="14">D50+$E$10</f>
        <v>9</v>
      </c>
      <c r="E51" s="47"/>
      <c r="F51" s="49" t="e">
        <f>E48</f>
        <v>#DIV/0!</v>
      </c>
      <c r="G51" s="50" t="e">
        <f t="shared" si="12"/>
        <v>#DIV/0!</v>
      </c>
      <c r="H51" s="112">
        <v>6.9444444440000001E-3</v>
      </c>
      <c r="I51" s="85"/>
      <c r="J51" s="53" t="e">
        <f t="shared" si="13"/>
        <v>#DIV/0!</v>
      </c>
    </row>
    <row r="52" spans="1:10" ht="15.75" customHeight="1" x14ac:dyDescent="0.3">
      <c r="A52" s="59" t="s">
        <v>44</v>
      </c>
      <c r="B52" s="62"/>
      <c r="C52" s="46">
        <v>3</v>
      </c>
      <c r="D52" s="56">
        <f t="shared" si="14"/>
        <v>15</v>
      </c>
      <c r="E52" s="47"/>
      <c r="F52" s="49" t="e">
        <f>E48</f>
        <v>#DIV/0!</v>
      </c>
      <c r="G52" s="50" t="e">
        <f t="shared" si="12"/>
        <v>#DIV/0!</v>
      </c>
      <c r="H52" s="113"/>
      <c r="I52" s="85"/>
      <c r="J52" s="53" t="e">
        <f t="shared" si="13"/>
        <v>#DIV/0!</v>
      </c>
    </row>
    <row r="53" spans="1:10" ht="15.75" customHeight="1" x14ac:dyDescent="0.3">
      <c r="A53" s="61" t="s">
        <v>9</v>
      </c>
      <c r="B53" s="62"/>
      <c r="C53" s="46">
        <v>4</v>
      </c>
      <c r="D53" s="56">
        <f t="shared" si="14"/>
        <v>21</v>
      </c>
      <c r="E53" s="47"/>
      <c r="F53" s="49" t="e">
        <f>E48</f>
        <v>#DIV/0!</v>
      </c>
      <c r="G53" s="50" t="e">
        <f t="shared" si="12"/>
        <v>#DIV/0!</v>
      </c>
      <c r="H53" s="113"/>
      <c r="I53" s="85"/>
      <c r="J53" s="53" t="e">
        <f t="shared" si="13"/>
        <v>#DIV/0!</v>
      </c>
    </row>
    <row r="54" spans="1:10" ht="15.75" customHeight="1" x14ac:dyDescent="0.3">
      <c r="A54" s="61" t="s">
        <v>10</v>
      </c>
      <c r="B54" s="63"/>
      <c r="C54" s="46">
        <v>5</v>
      </c>
      <c r="D54" s="56">
        <f t="shared" si="14"/>
        <v>27</v>
      </c>
      <c r="E54" s="47"/>
      <c r="F54" s="49" t="e">
        <f>E48</f>
        <v>#DIV/0!</v>
      </c>
      <c r="G54" s="50" t="e">
        <f t="shared" si="12"/>
        <v>#DIV/0!</v>
      </c>
      <c r="H54" s="113"/>
      <c r="I54" s="85"/>
      <c r="J54" s="53" t="e">
        <f t="shared" si="13"/>
        <v>#DIV/0!</v>
      </c>
    </row>
    <row r="55" spans="1:10" ht="15.75" customHeight="1" x14ac:dyDescent="0.3">
      <c r="A55" s="65" t="s">
        <v>46</v>
      </c>
      <c r="B55" s="86"/>
      <c r="C55" s="46">
        <v>6</v>
      </c>
      <c r="D55" s="56">
        <f t="shared" si="14"/>
        <v>33</v>
      </c>
      <c r="E55" s="47"/>
      <c r="F55" s="49" t="e">
        <f>E48</f>
        <v>#DIV/0!</v>
      </c>
      <c r="G55" s="50" t="e">
        <f t="shared" si="12"/>
        <v>#DIV/0!</v>
      </c>
      <c r="H55" s="113"/>
      <c r="I55" s="85"/>
      <c r="J55" s="53" t="e">
        <f t="shared" si="13"/>
        <v>#DIV/0!</v>
      </c>
    </row>
    <row r="56" spans="1:10" ht="15.75" customHeight="1" x14ac:dyDescent="0.3">
      <c r="A56" s="106" t="s">
        <v>47</v>
      </c>
      <c r="B56" s="109"/>
      <c r="C56" s="46">
        <v>7</v>
      </c>
      <c r="D56" s="56">
        <f t="shared" si="14"/>
        <v>39</v>
      </c>
      <c r="E56" s="47"/>
      <c r="F56" s="49" t="e">
        <f>E48</f>
        <v>#DIV/0!</v>
      </c>
      <c r="G56" s="50" t="e">
        <f t="shared" si="12"/>
        <v>#DIV/0!</v>
      </c>
      <c r="H56" s="113"/>
      <c r="I56" s="85"/>
      <c r="J56" s="53" t="e">
        <f t="shared" si="13"/>
        <v>#DIV/0!</v>
      </c>
    </row>
    <row r="57" spans="1:10" ht="15.75" customHeight="1" x14ac:dyDescent="0.3">
      <c r="A57" s="107"/>
      <c r="B57" s="110"/>
      <c r="C57" s="46">
        <v>8</v>
      </c>
      <c r="D57" s="56">
        <f t="shared" si="14"/>
        <v>45</v>
      </c>
      <c r="E57" s="47"/>
      <c r="F57" s="49" t="e">
        <f>E48</f>
        <v>#DIV/0!</v>
      </c>
      <c r="G57" s="50" t="e">
        <f t="shared" si="12"/>
        <v>#DIV/0!</v>
      </c>
      <c r="H57" s="113"/>
      <c r="I57" s="47"/>
      <c r="J57" s="53" t="e">
        <f t="shared" si="13"/>
        <v>#DIV/0!</v>
      </c>
    </row>
    <row r="58" spans="1:10" ht="15.75" customHeight="1" x14ac:dyDescent="0.3">
      <c r="A58" s="107"/>
      <c r="B58" s="110"/>
      <c r="C58" s="46">
        <v>9</v>
      </c>
      <c r="D58" s="56">
        <f t="shared" si="14"/>
        <v>51</v>
      </c>
      <c r="E58" s="47"/>
      <c r="F58" s="49" t="e">
        <f>E48</f>
        <v>#DIV/0!</v>
      </c>
      <c r="G58" s="50" t="e">
        <f t="shared" si="12"/>
        <v>#DIV/0!</v>
      </c>
      <c r="H58" s="113"/>
      <c r="I58" s="47"/>
      <c r="J58" s="53" t="e">
        <f t="shared" si="13"/>
        <v>#DIV/0!</v>
      </c>
    </row>
    <row r="59" spans="1:10" ht="15.75" customHeight="1" x14ac:dyDescent="0.3">
      <c r="A59" s="107"/>
      <c r="B59" s="110"/>
      <c r="C59" s="46">
        <v>10</v>
      </c>
      <c r="D59" s="56">
        <f t="shared" si="14"/>
        <v>57</v>
      </c>
      <c r="E59" s="47"/>
      <c r="F59" s="49" t="e">
        <f>E48</f>
        <v>#DIV/0!</v>
      </c>
      <c r="G59" s="50" t="e">
        <f t="shared" si="12"/>
        <v>#DIV/0!</v>
      </c>
      <c r="H59" s="114"/>
      <c r="I59" s="47"/>
      <c r="J59" s="53" t="e">
        <f t="shared" si="13"/>
        <v>#DIV/0!</v>
      </c>
    </row>
    <row r="60" spans="1:10" ht="15.75" customHeight="1" x14ac:dyDescent="0.3">
      <c r="A60" s="108"/>
      <c r="B60" s="111"/>
      <c r="C60" s="70"/>
      <c r="D60" s="70"/>
      <c r="E60" s="71"/>
      <c r="F60" s="72" t="s">
        <v>78</v>
      </c>
      <c r="G60" s="73" t="e">
        <f>SUM(G50:G59)</f>
        <v>#DIV/0!</v>
      </c>
      <c r="H60" s="75"/>
      <c r="I60" s="76" t="s">
        <v>51</v>
      </c>
      <c r="J60" s="77" t="e">
        <f>SUM(J50:J59)</f>
        <v>#DIV/0!</v>
      </c>
    </row>
    <row r="61" spans="1:10" ht="15.75" customHeight="1" x14ac:dyDescent="0.25"/>
    <row r="62" spans="1:10" ht="15.75" customHeight="1" x14ac:dyDescent="0.3">
      <c r="A62" s="29" t="str">
        <f>$A$1</f>
        <v>FELICITA</v>
      </c>
      <c r="B62" s="30" t="s">
        <v>23</v>
      </c>
      <c r="C62" s="81">
        <v>0</v>
      </c>
      <c r="D62" s="32" t="s">
        <v>24</v>
      </c>
      <c r="E62" s="33" t="e">
        <f>H62/J62</f>
        <v>#DIV/0!</v>
      </c>
      <c r="F62" s="34" t="s">
        <v>25</v>
      </c>
      <c r="G62" s="35" t="s">
        <v>26</v>
      </c>
      <c r="H62" s="82"/>
      <c r="I62" s="37" t="s">
        <v>27</v>
      </c>
      <c r="J62" s="83"/>
    </row>
    <row r="63" spans="1:10" ht="15.75" customHeight="1" x14ac:dyDescent="0.3">
      <c r="A63" s="39" t="s">
        <v>28</v>
      </c>
      <c r="B63" s="40">
        <v>4</v>
      </c>
      <c r="C63" s="41" t="s">
        <v>29</v>
      </c>
      <c r="D63" s="41" t="s">
        <v>30</v>
      </c>
      <c r="E63" s="42" t="s">
        <v>31</v>
      </c>
      <c r="F63" s="42" t="s">
        <v>32</v>
      </c>
      <c r="G63" s="42" t="s">
        <v>80</v>
      </c>
      <c r="H63" s="43" t="s">
        <v>34</v>
      </c>
      <c r="I63" s="42" t="s">
        <v>35</v>
      </c>
      <c r="J63" s="44" t="s">
        <v>37</v>
      </c>
    </row>
    <row r="64" spans="1:10" ht="15.75" customHeight="1" x14ac:dyDescent="0.3">
      <c r="A64" s="15" t="s">
        <v>39</v>
      </c>
      <c r="B64" s="84"/>
      <c r="C64" s="46">
        <v>1</v>
      </c>
      <c r="D64" s="46">
        <f>$E$10*0.5+C62</f>
        <v>3</v>
      </c>
      <c r="E64" s="47"/>
      <c r="F64" s="49" t="e">
        <f>E62</f>
        <v>#DIV/0!</v>
      </c>
      <c r="G64" s="50" t="e">
        <f t="shared" ref="G64:G73" si="15">E64*F64*$H$13</f>
        <v>#DIV/0!</v>
      </c>
      <c r="H64" s="51" t="s">
        <v>84</v>
      </c>
      <c r="I64" s="85"/>
      <c r="J64" s="53" t="e">
        <f t="shared" ref="J64:J73" si="16">G64*I64</f>
        <v>#DIV/0!</v>
      </c>
    </row>
    <row r="65" spans="1:10" ht="15.75" customHeight="1" x14ac:dyDescent="0.3">
      <c r="A65" s="54" t="s">
        <v>43</v>
      </c>
      <c r="B65" s="62"/>
      <c r="C65" s="46">
        <v>2</v>
      </c>
      <c r="D65" s="56">
        <f t="shared" ref="D65:D73" si="17">D64+$E$10</f>
        <v>9</v>
      </c>
      <c r="E65" s="47"/>
      <c r="F65" s="49" t="e">
        <f>E62</f>
        <v>#DIV/0!</v>
      </c>
      <c r="G65" s="50" t="e">
        <f t="shared" si="15"/>
        <v>#DIV/0!</v>
      </c>
      <c r="H65" s="112">
        <v>6.9444444440000001E-3</v>
      </c>
      <c r="I65" s="85"/>
      <c r="J65" s="53" t="e">
        <f t="shared" si="16"/>
        <v>#DIV/0!</v>
      </c>
    </row>
    <row r="66" spans="1:10" ht="15.75" customHeight="1" x14ac:dyDescent="0.3">
      <c r="A66" s="59" t="s">
        <v>44</v>
      </c>
      <c r="B66" s="62"/>
      <c r="C66" s="46">
        <v>3</v>
      </c>
      <c r="D66" s="56">
        <f t="shared" si="17"/>
        <v>15</v>
      </c>
      <c r="E66" s="47"/>
      <c r="F66" s="49" t="e">
        <f>E62</f>
        <v>#DIV/0!</v>
      </c>
      <c r="G66" s="50" t="e">
        <f t="shared" si="15"/>
        <v>#DIV/0!</v>
      </c>
      <c r="H66" s="113"/>
      <c r="I66" s="85"/>
      <c r="J66" s="53" t="e">
        <f t="shared" si="16"/>
        <v>#DIV/0!</v>
      </c>
    </row>
    <row r="67" spans="1:10" ht="15.75" customHeight="1" x14ac:dyDescent="0.3">
      <c r="A67" s="61" t="s">
        <v>9</v>
      </c>
      <c r="B67" s="62"/>
      <c r="C67" s="46">
        <v>4</v>
      </c>
      <c r="D67" s="56">
        <f t="shared" si="17"/>
        <v>21</v>
      </c>
      <c r="E67" s="47"/>
      <c r="F67" s="49" t="e">
        <f>E62</f>
        <v>#DIV/0!</v>
      </c>
      <c r="G67" s="50" t="e">
        <f t="shared" si="15"/>
        <v>#DIV/0!</v>
      </c>
      <c r="H67" s="113"/>
      <c r="I67" s="85"/>
      <c r="J67" s="53" t="e">
        <f t="shared" si="16"/>
        <v>#DIV/0!</v>
      </c>
    </row>
    <row r="68" spans="1:10" ht="15.75" customHeight="1" x14ac:dyDescent="0.3">
      <c r="A68" s="61" t="s">
        <v>10</v>
      </c>
      <c r="B68" s="63"/>
      <c r="C68" s="46">
        <v>5</v>
      </c>
      <c r="D68" s="56">
        <f t="shared" si="17"/>
        <v>27</v>
      </c>
      <c r="E68" s="47"/>
      <c r="F68" s="49" t="e">
        <f>E62</f>
        <v>#DIV/0!</v>
      </c>
      <c r="G68" s="50" t="e">
        <f t="shared" si="15"/>
        <v>#DIV/0!</v>
      </c>
      <c r="H68" s="113"/>
      <c r="I68" s="85"/>
      <c r="J68" s="53" t="e">
        <f t="shared" si="16"/>
        <v>#DIV/0!</v>
      </c>
    </row>
    <row r="69" spans="1:10" ht="15.75" customHeight="1" x14ac:dyDescent="0.3">
      <c r="A69" s="65" t="s">
        <v>46</v>
      </c>
      <c r="B69" s="86"/>
      <c r="C69" s="46">
        <v>6</v>
      </c>
      <c r="D69" s="56">
        <f t="shared" si="17"/>
        <v>33</v>
      </c>
      <c r="E69" s="47"/>
      <c r="F69" s="49" t="e">
        <f>E62</f>
        <v>#DIV/0!</v>
      </c>
      <c r="G69" s="50" t="e">
        <f t="shared" si="15"/>
        <v>#DIV/0!</v>
      </c>
      <c r="H69" s="113"/>
      <c r="I69" s="85"/>
      <c r="J69" s="53" t="e">
        <f t="shared" si="16"/>
        <v>#DIV/0!</v>
      </c>
    </row>
    <row r="70" spans="1:10" ht="15.75" customHeight="1" x14ac:dyDescent="0.3">
      <c r="A70" s="106" t="s">
        <v>47</v>
      </c>
      <c r="B70" s="109"/>
      <c r="C70" s="46">
        <v>7</v>
      </c>
      <c r="D70" s="56">
        <f t="shared" si="17"/>
        <v>39</v>
      </c>
      <c r="E70" s="47"/>
      <c r="F70" s="49" t="e">
        <f>E62</f>
        <v>#DIV/0!</v>
      </c>
      <c r="G70" s="50" t="e">
        <f t="shared" si="15"/>
        <v>#DIV/0!</v>
      </c>
      <c r="H70" s="113"/>
      <c r="I70" s="85"/>
      <c r="J70" s="53" t="e">
        <f t="shared" si="16"/>
        <v>#DIV/0!</v>
      </c>
    </row>
    <row r="71" spans="1:10" ht="15.75" customHeight="1" x14ac:dyDescent="0.3">
      <c r="A71" s="107"/>
      <c r="B71" s="110"/>
      <c r="C71" s="46">
        <v>8</v>
      </c>
      <c r="D71" s="56">
        <f t="shared" si="17"/>
        <v>45</v>
      </c>
      <c r="E71" s="47"/>
      <c r="F71" s="49" t="e">
        <f>E62</f>
        <v>#DIV/0!</v>
      </c>
      <c r="G71" s="50" t="e">
        <f t="shared" si="15"/>
        <v>#DIV/0!</v>
      </c>
      <c r="H71" s="113"/>
      <c r="I71" s="47"/>
      <c r="J71" s="53" t="e">
        <f t="shared" si="16"/>
        <v>#DIV/0!</v>
      </c>
    </row>
    <row r="72" spans="1:10" ht="15.75" customHeight="1" x14ac:dyDescent="0.3">
      <c r="A72" s="107"/>
      <c r="B72" s="110"/>
      <c r="C72" s="46">
        <v>9</v>
      </c>
      <c r="D72" s="56">
        <f t="shared" si="17"/>
        <v>51</v>
      </c>
      <c r="E72" s="47"/>
      <c r="F72" s="49" t="e">
        <f>E62</f>
        <v>#DIV/0!</v>
      </c>
      <c r="G72" s="50" t="e">
        <f t="shared" si="15"/>
        <v>#DIV/0!</v>
      </c>
      <c r="H72" s="113"/>
      <c r="I72" s="47"/>
      <c r="J72" s="53" t="e">
        <f t="shared" si="16"/>
        <v>#DIV/0!</v>
      </c>
    </row>
    <row r="73" spans="1:10" ht="15.75" customHeight="1" x14ac:dyDescent="0.3">
      <c r="A73" s="107"/>
      <c r="B73" s="110"/>
      <c r="C73" s="46">
        <v>10</v>
      </c>
      <c r="D73" s="56">
        <f t="shared" si="17"/>
        <v>57</v>
      </c>
      <c r="E73" s="47"/>
      <c r="F73" s="49" t="e">
        <f>E62</f>
        <v>#DIV/0!</v>
      </c>
      <c r="G73" s="50" t="e">
        <f t="shared" si="15"/>
        <v>#DIV/0!</v>
      </c>
      <c r="H73" s="114"/>
      <c r="I73" s="47"/>
      <c r="J73" s="53" t="e">
        <f t="shared" si="16"/>
        <v>#DIV/0!</v>
      </c>
    </row>
    <row r="74" spans="1:10" ht="15.75" customHeight="1" x14ac:dyDescent="0.3">
      <c r="A74" s="108"/>
      <c r="B74" s="111"/>
      <c r="C74" s="70"/>
      <c r="D74" s="70"/>
      <c r="E74" s="71"/>
      <c r="F74" s="72" t="s">
        <v>90</v>
      </c>
      <c r="G74" s="73" t="e">
        <f>SUM(G64:G73)</f>
        <v>#DIV/0!</v>
      </c>
      <c r="H74" s="75"/>
      <c r="I74" s="76" t="s">
        <v>51</v>
      </c>
      <c r="J74" s="77" t="e">
        <f>SUM(J64:J73)</f>
        <v>#DIV/0!</v>
      </c>
    </row>
    <row r="75" spans="1:10" ht="15.75" customHeight="1" x14ac:dyDescent="0.25"/>
    <row r="76" spans="1:10" ht="15.75" customHeight="1" x14ac:dyDescent="0.3">
      <c r="A76" s="29" t="str">
        <f>$A$1</f>
        <v>FELICITA</v>
      </c>
      <c r="B76" s="30" t="s">
        <v>23</v>
      </c>
      <c r="C76" s="81">
        <v>0</v>
      </c>
      <c r="D76" s="32" t="s">
        <v>24</v>
      </c>
      <c r="E76" s="33" t="e">
        <f>H76/J76</f>
        <v>#DIV/0!</v>
      </c>
      <c r="F76" s="34" t="s">
        <v>25</v>
      </c>
      <c r="G76" s="35" t="s">
        <v>26</v>
      </c>
      <c r="H76" s="82"/>
      <c r="I76" s="37" t="s">
        <v>27</v>
      </c>
      <c r="J76" s="83"/>
    </row>
    <row r="77" spans="1:10" ht="15.75" customHeight="1" x14ac:dyDescent="0.3">
      <c r="A77" s="39" t="s">
        <v>28</v>
      </c>
      <c r="B77" s="40">
        <v>5</v>
      </c>
      <c r="C77" s="41" t="s">
        <v>29</v>
      </c>
      <c r="D77" s="41" t="s">
        <v>30</v>
      </c>
      <c r="E77" s="42" t="s">
        <v>31</v>
      </c>
      <c r="F77" s="42" t="s">
        <v>32</v>
      </c>
      <c r="G77" s="42" t="s">
        <v>92</v>
      </c>
      <c r="H77" s="43" t="s">
        <v>34</v>
      </c>
      <c r="I77" s="42" t="s">
        <v>35</v>
      </c>
      <c r="J77" s="44" t="s">
        <v>37</v>
      </c>
    </row>
    <row r="78" spans="1:10" ht="15.75" customHeight="1" x14ac:dyDescent="0.3">
      <c r="A78" s="15" t="s">
        <v>39</v>
      </c>
      <c r="B78" s="84"/>
      <c r="C78" s="46">
        <v>1</v>
      </c>
      <c r="D78" s="46">
        <f>$E$10*0.5+C76</f>
        <v>3</v>
      </c>
      <c r="E78" s="47"/>
      <c r="F78" s="49" t="e">
        <f>E76</f>
        <v>#DIV/0!</v>
      </c>
      <c r="G78" s="50" t="e">
        <f t="shared" ref="G78:G87" si="18">E78*F78*$H$13</f>
        <v>#DIV/0!</v>
      </c>
      <c r="H78" s="51" t="s">
        <v>94</v>
      </c>
      <c r="I78" s="85"/>
      <c r="J78" s="53" t="e">
        <f t="shared" ref="J78:J87" si="19">G78*I78</f>
        <v>#DIV/0!</v>
      </c>
    </row>
    <row r="79" spans="1:10" ht="15.75" customHeight="1" x14ac:dyDescent="0.3">
      <c r="A79" s="54" t="s">
        <v>43</v>
      </c>
      <c r="B79" s="62"/>
      <c r="C79" s="46">
        <v>2</v>
      </c>
      <c r="D79" s="56">
        <f t="shared" ref="D79:D87" si="20">D78+$E$10</f>
        <v>9</v>
      </c>
      <c r="E79" s="47"/>
      <c r="F79" s="49" t="e">
        <f>E76</f>
        <v>#DIV/0!</v>
      </c>
      <c r="G79" s="50" t="e">
        <f t="shared" si="18"/>
        <v>#DIV/0!</v>
      </c>
      <c r="H79" s="112">
        <v>6.9444444440000001E-3</v>
      </c>
      <c r="I79" s="85"/>
      <c r="J79" s="53" t="e">
        <f t="shared" si="19"/>
        <v>#DIV/0!</v>
      </c>
    </row>
    <row r="80" spans="1:10" ht="15.75" customHeight="1" x14ac:dyDescent="0.3">
      <c r="A80" s="59" t="s">
        <v>44</v>
      </c>
      <c r="B80" s="62"/>
      <c r="C80" s="46">
        <v>3</v>
      </c>
      <c r="D80" s="56">
        <f t="shared" si="20"/>
        <v>15</v>
      </c>
      <c r="E80" s="47"/>
      <c r="F80" s="49" t="e">
        <f>E76</f>
        <v>#DIV/0!</v>
      </c>
      <c r="G80" s="50" t="e">
        <f t="shared" si="18"/>
        <v>#DIV/0!</v>
      </c>
      <c r="H80" s="113"/>
      <c r="I80" s="85"/>
      <c r="J80" s="53" t="e">
        <f t="shared" si="19"/>
        <v>#DIV/0!</v>
      </c>
    </row>
    <row r="81" spans="1:10" ht="15.75" customHeight="1" x14ac:dyDescent="0.3">
      <c r="A81" s="61" t="s">
        <v>9</v>
      </c>
      <c r="B81" s="62"/>
      <c r="C81" s="46">
        <v>4</v>
      </c>
      <c r="D81" s="56">
        <f t="shared" si="20"/>
        <v>21</v>
      </c>
      <c r="E81" s="47"/>
      <c r="F81" s="49" t="e">
        <f>E76</f>
        <v>#DIV/0!</v>
      </c>
      <c r="G81" s="50" t="e">
        <f t="shared" si="18"/>
        <v>#DIV/0!</v>
      </c>
      <c r="H81" s="113"/>
      <c r="I81" s="85"/>
      <c r="J81" s="53" t="e">
        <f t="shared" si="19"/>
        <v>#DIV/0!</v>
      </c>
    </row>
    <row r="82" spans="1:10" ht="15.75" customHeight="1" x14ac:dyDescent="0.3">
      <c r="A82" s="61" t="s">
        <v>10</v>
      </c>
      <c r="B82" s="63"/>
      <c r="C82" s="46">
        <v>5</v>
      </c>
      <c r="D82" s="56">
        <f t="shared" si="20"/>
        <v>27</v>
      </c>
      <c r="E82" s="47"/>
      <c r="F82" s="49" t="e">
        <f>E76</f>
        <v>#DIV/0!</v>
      </c>
      <c r="G82" s="50" t="e">
        <f t="shared" si="18"/>
        <v>#DIV/0!</v>
      </c>
      <c r="H82" s="113"/>
      <c r="I82" s="85"/>
      <c r="J82" s="53" t="e">
        <f t="shared" si="19"/>
        <v>#DIV/0!</v>
      </c>
    </row>
    <row r="83" spans="1:10" ht="15.75" customHeight="1" x14ac:dyDescent="0.3">
      <c r="A83" s="65" t="s">
        <v>46</v>
      </c>
      <c r="B83" s="86"/>
      <c r="C83" s="46">
        <v>6</v>
      </c>
      <c r="D83" s="56">
        <f t="shared" si="20"/>
        <v>33</v>
      </c>
      <c r="E83" s="47"/>
      <c r="F83" s="49" t="e">
        <f>E76</f>
        <v>#DIV/0!</v>
      </c>
      <c r="G83" s="50" t="e">
        <f t="shared" si="18"/>
        <v>#DIV/0!</v>
      </c>
      <c r="H83" s="113"/>
      <c r="I83" s="85"/>
      <c r="J83" s="53" t="e">
        <f t="shared" si="19"/>
        <v>#DIV/0!</v>
      </c>
    </row>
    <row r="84" spans="1:10" ht="15.75" customHeight="1" x14ac:dyDescent="0.3">
      <c r="A84" s="106" t="s">
        <v>47</v>
      </c>
      <c r="B84" s="109"/>
      <c r="C84" s="46">
        <v>7</v>
      </c>
      <c r="D84" s="56">
        <f t="shared" si="20"/>
        <v>39</v>
      </c>
      <c r="E84" s="47"/>
      <c r="F84" s="49" t="e">
        <f>E76</f>
        <v>#DIV/0!</v>
      </c>
      <c r="G84" s="50" t="e">
        <f t="shared" si="18"/>
        <v>#DIV/0!</v>
      </c>
      <c r="H84" s="113"/>
      <c r="I84" s="85"/>
      <c r="J84" s="53" t="e">
        <f t="shared" si="19"/>
        <v>#DIV/0!</v>
      </c>
    </row>
    <row r="85" spans="1:10" ht="15.75" customHeight="1" x14ac:dyDescent="0.3">
      <c r="A85" s="107"/>
      <c r="B85" s="110"/>
      <c r="C85" s="46">
        <v>8</v>
      </c>
      <c r="D85" s="56">
        <f t="shared" si="20"/>
        <v>45</v>
      </c>
      <c r="E85" s="47"/>
      <c r="F85" s="49" t="e">
        <f>E76</f>
        <v>#DIV/0!</v>
      </c>
      <c r="G85" s="50" t="e">
        <f t="shared" si="18"/>
        <v>#DIV/0!</v>
      </c>
      <c r="H85" s="113"/>
      <c r="I85" s="47"/>
      <c r="J85" s="53" t="e">
        <f t="shared" si="19"/>
        <v>#DIV/0!</v>
      </c>
    </row>
    <row r="86" spans="1:10" ht="15.75" customHeight="1" x14ac:dyDescent="0.3">
      <c r="A86" s="107"/>
      <c r="B86" s="110"/>
      <c r="C86" s="46">
        <v>9</v>
      </c>
      <c r="D86" s="56">
        <f t="shared" si="20"/>
        <v>51</v>
      </c>
      <c r="E86" s="47"/>
      <c r="F86" s="49" t="e">
        <f>E76</f>
        <v>#DIV/0!</v>
      </c>
      <c r="G86" s="50" t="e">
        <f t="shared" si="18"/>
        <v>#DIV/0!</v>
      </c>
      <c r="H86" s="113"/>
      <c r="I86" s="47"/>
      <c r="J86" s="53" t="e">
        <f t="shared" si="19"/>
        <v>#DIV/0!</v>
      </c>
    </row>
    <row r="87" spans="1:10" ht="15.75" customHeight="1" x14ac:dyDescent="0.3">
      <c r="A87" s="107"/>
      <c r="B87" s="110"/>
      <c r="C87" s="46">
        <v>10</v>
      </c>
      <c r="D87" s="56">
        <f t="shared" si="20"/>
        <v>57</v>
      </c>
      <c r="E87" s="47"/>
      <c r="F87" s="49" t="e">
        <f>E76</f>
        <v>#DIV/0!</v>
      </c>
      <c r="G87" s="50" t="e">
        <f t="shared" si="18"/>
        <v>#DIV/0!</v>
      </c>
      <c r="H87" s="114"/>
      <c r="I87" s="47"/>
      <c r="J87" s="53" t="e">
        <f t="shared" si="19"/>
        <v>#DIV/0!</v>
      </c>
    </row>
    <row r="88" spans="1:10" ht="15.75" customHeight="1" x14ac:dyDescent="0.3">
      <c r="A88" s="108"/>
      <c r="B88" s="111"/>
      <c r="C88" s="70"/>
      <c r="D88" s="70"/>
      <c r="E88" s="71"/>
      <c r="F88" s="72" t="s">
        <v>97</v>
      </c>
      <c r="G88" s="73" t="e">
        <f>SUM(G78:G87)</f>
        <v>#DIV/0!</v>
      </c>
      <c r="H88" s="75"/>
      <c r="I88" s="76" t="s">
        <v>51</v>
      </c>
      <c r="J88" s="77" t="e">
        <f>SUM(J78:J87)</f>
        <v>#DIV/0!</v>
      </c>
    </row>
    <row r="89" spans="1:10" ht="15.75" customHeight="1" x14ac:dyDescent="0.25"/>
    <row r="90" spans="1:10" ht="15.75" customHeight="1" x14ac:dyDescent="0.3">
      <c r="A90" s="29" t="str">
        <f>$A$1</f>
        <v>FELICITA</v>
      </c>
      <c r="B90" s="30" t="s">
        <v>23</v>
      </c>
      <c r="C90" s="81">
        <v>0</v>
      </c>
      <c r="D90" s="32" t="s">
        <v>24</v>
      </c>
      <c r="E90" s="33" t="e">
        <f>H90/J90</f>
        <v>#DIV/0!</v>
      </c>
      <c r="F90" s="34" t="s">
        <v>25</v>
      </c>
      <c r="G90" s="35" t="s">
        <v>26</v>
      </c>
      <c r="H90" s="82"/>
      <c r="I90" s="37" t="s">
        <v>27</v>
      </c>
      <c r="J90" s="83"/>
    </row>
    <row r="91" spans="1:10" ht="15.75" customHeight="1" x14ac:dyDescent="0.3">
      <c r="A91" s="39" t="s">
        <v>28</v>
      </c>
      <c r="B91" s="40">
        <v>6</v>
      </c>
      <c r="C91" s="41" t="s">
        <v>29</v>
      </c>
      <c r="D91" s="41" t="s">
        <v>30</v>
      </c>
      <c r="E91" s="42" t="s">
        <v>31</v>
      </c>
      <c r="F91" s="42" t="s">
        <v>32</v>
      </c>
      <c r="G91" s="42" t="s">
        <v>99</v>
      </c>
      <c r="H91" s="43" t="s">
        <v>34</v>
      </c>
      <c r="I91" s="42" t="s">
        <v>35</v>
      </c>
      <c r="J91" s="44" t="s">
        <v>37</v>
      </c>
    </row>
    <row r="92" spans="1:10" ht="15.75" customHeight="1" x14ac:dyDescent="0.3">
      <c r="A92" s="15" t="s">
        <v>39</v>
      </c>
      <c r="B92" s="84"/>
      <c r="C92" s="46">
        <v>1</v>
      </c>
      <c r="D92" s="46">
        <f>$E$10*0.5+C90</f>
        <v>3</v>
      </c>
      <c r="E92" s="47"/>
      <c r="F92" s="49" t="e">
        <f>E90</f>
        <v>#DIV/0!</v>
      </c>
      <c r="G92" s="50" t="e">
        <f t="shared" ref="G92:G101" si="21">E92*F92*$H$13</f>
        <v>#DIV/0!</v>
      </c>
      <c r="H92" s="51" t="s">
        <v>100</v>
      </c>
      <c r="I92" s="85"/>
      <c r="J92" s="53" t="e">
        <f t="shared" ref="J92:J101" si="22">G92*I92</f>
        <v>#DIV/0!</v>
      </c>
    </row>
    <row r="93" spans="1:10" ht="15.75" customHeight="1" x14ac:dyDescent="0.3">
      <c r="A93" s="54" t="s">
        <v>43</v>
      </c>
      <c r="B93" s="62"/>
      <c r="C93" s="46">
        <v>2</v>
      </c>
      <c r="D93" s="56">
        <f t="shared" ref="D93:D101" si="23">D92+$E$10</f>
        <v>9</v>
      </c>
      <c r="E93" s="47"/>
      <c r="F93" s="49" t="e">
        <f>E90</f>
        <v>#DIV/0!</v>
      </c>
      <c r="G93" s="50" t="e">
        <f t="shared" si="21"/>
        <v>#DIV/0!</v>
      </c>
      <c r="H93" s="112">
        <v>6.9444444440000001E-3</v>
      </c>
      <c r="I93" s="85"/>
      <c r="J93" s="53" t="e">
        <f t="shared" si="22"/>
        <v>#DIV/0!</v>
      </c>
    </row>
    <row r="94" spans="1:10" ht="15.75" customHeight="1" x14ac:dyDescent="0.3">
      <c r="A94" s="59" t="s">
        <v>44</v>
      </c>
      <c r="B94" s="62"/>
      <c r="C94" s="46">
        <v>3</v>
      </c>
      <c r="D94" s="56">
        <f t="shared" si="23"/>
        <v>15</v>
      </c>
      <c r="E94" s="47"/>
      <c r="F94" s="49" t="e">
        <f>E90</f>
        <v>#DIV/0!</v>
      </c>
      <c r="G94" s="50" t="e">
        <f t="shared" si="21"/>
        <v>#DIV/0!</v>
      </c>
      <c r="H94" s="113"/>
      <c r="I94" s="85"/>
      <c r="J94" s="53" t="e">
        <f t="shared" si="22"/>
        <v>#DIV/0!</v>
      </c>
    </row>
    <row r="95" spans="1:10" ht="15.75" customHeight="1" x14ac:dyDescent="0.3">
      <c r="A95" s="61" t="s">
        <v>9</v>
      </c>
      <c r="B95" s="62"/>
      <c r="C95" s="46">
        <v>4</v>
      </c>
      <c r="D95" s="56">
        <f t="shared" si="23"/>
        <v>21</v>
      </c>
      <c r="E95" s="47"/>
      <c r="F95" s="49" t="e">
        <f>E90</f>
        <v>#DIV/0!</v>
      </c>
      <c r="G95" s="50" t="e">
        <f t="shared" si="21"/>
        <v>#DIV/0!</v>
      </c>
      <c r="H95" s="113"/>
      <c r="I95" s="85"/>
      <c r="J95" s="53" t="e">
        <f t="shared" si="22"/>
        <v>#DIV/0!</v>
      </c>
    </row>
    <row r="96" spans="1:10" ht="15.75" customHeight="1" x14ac:dyDescent="0.3">
      <c r="A96" s="61" t="s">
        <v>10</v>
      </c>
      <c r="B96" s="63"/>
      <c r="C96" s="46">
        <v>5</v>
      </c>
      <c r="D96" s="56">
        <f t="shared" si="23"/>
        <v>27</v>
      </c>
      <c r="E96" s="47"/>
      <c r="F96" s="49" t="e">
        <f>E90</f>
        <v>#DIV/0!</v>
      </c>
      <c r="G96" s="50" t="e">
        <f t="shared" si="21"/>
        <v>#DIV/0!</v>
      </c>
      <c r="H96" s="113"/>
      <c r="I96" s="85"/>
      <c r="J96" s="53" t="e">
        <f t="shared" si="22"/>
        <v>#DIV/0!</v>
      </c>
    </row>
    <row r="97" spans="1:10" ht="15.75" customHeight="1" x14ac:dyDescent="0.3">
      <c r="A97" s="65" t="s">
        <v>46</v>
      </c>
      <c r="B97" s="86"/>
      <c r="C97" s="46">
        <v>6</v>
      </c>
      <c r="D97" s="56">
        <f t="shared" si="23"/>
        <v>33</v>
      </c>
      <c r="E97" s="47"/>
      <c r="F97" s="49" t="e">
        <f>E90</f>
        <v>#DIV/0!</v>
      </c>
      <c r="G97" s="50" t="e">
        <f t="shared" si="21"/>
        <v>#DIV/0!</v>
      </c>
      <c r="H97" s="113"/>
      <c r="I97" s="85"/>
      <c r="J97" s="53" t="e">
        <f t="shared" si="22"/>
        <v>#DIV/0!</v>
      </c>
    </row>
    <row r="98" spans="1:10" ht="15.75" customHeight="1" x14ac:dyDescent="0.3">
      <c r="A98" s="106" t="s">
        <v>47</v>
      </c>
      <c r="B98" s="109"/>
      <c r="C98" s="46">
        <v>7</v>
      </c>
      <c r="D98" s="56">
        <f t="shared" si="23"/>
        <v>39</v>
      </c>
      <c r="E98" s="47"/>
      <c r="F98" s="49" t="e">
        <f>E90</f>
        <v>#DIV/0!</v>
      </c>
      <c r="G98" s="50" t="e">
        <f t="shared" si="21"/>
        <v>#DIV/0!</v>
      </c>
      <c r="H98" s="113"/>
      <c r="I98" s="85"/>
      <c r="J98" s="53" t="e">
        <f t="shared" si="22"/>
        <v>#DIV/0!</v>
      </c>
    </row>
    <row r="99" spans="1:10" ht="15.75" customHeight="1" x14ac:dyDescent="0.3">
      <c r="A99" s="107"/>
      <c r="B99" s="110"/>
      <c r="C99" s="46">
        <v>8</v>
      </c>
      <c r="D99" s="56">
        <f t="shared" si="23"/>
        <v>45</v>
      </c>
      <c r="E99" s="47"/>
      <c r="F99" s="49" t="e">
        <f>E90</f>
        <v>#DIV/0!</v>
      </c>
      <c r="G99" s="50" t="e">
        <f t="shared" si="21"/>
        <v>#DIV/0!</v>
      </c>
      <c r="H99" s="113"/>
      <c r="I99" s="47"/>
      <c r="J99" s="53" t="e">
        <f t="shared" si="22"/>
        <v>#DIV/0!</v>
      </c>
    </row>
    <row r="100" spans="1:10" ht="15.75" customHeight="1" x14ac:dyDescent="0.3">
      <c r="A100" s="107"/>
      <c r="B100" s="110"/>
      <c r="C100" s="46">
        <v>9</v>
      </c>
      <c r="D100" s="56">
        <f t="shared" si="23"/>
        <v>51</v>
      </c>
      <c r="E100" s="47"/>
      <c r="F100" s="49" t="e">
        <f>E90</f>
        <v>#DIV/0!</v>
      </c>
      <c r="G100" s="50" t="e">
        <f t="shared" si="21"/>
        <v>#DIV/0!</v>
      </c>
      <c r="H100" s="113"/>
      <c r="I100" s="47"/>
      <c r="J100" s="53" t="e">
        <f t="shared" si="22"/>
        <v>#DIV/0!</v>
      </c>
    </row>
    <row r="101" spans="1:10" ht="15.75" customHeight="1" x14ac:dyDescent="0.3">
      <c r="A101" s="107"/>
      <c r="B101" s="110"/>
      <c r="C101" s="46">
        <v>10</v>
      </c>
      <c r="D101" s="56">
        <f t="shared" si="23"/>
        <v>57</v>
      </c>
      <c r="E101" s="47"/>
      <c r="F101" s="49" t="e">
        <f>E90</f>
        <v>#DIV/0!</v>
      </c>
      <c r="G101" s="50" t="e">
        <f t="shared" si="21"/>
        <v>#DIV/0!</v>
      </c>
      <c r="H101" s="114"/>
      <c r="I101" s="47"/>
      <c r="J101" s="53" t="e">
        <f t="shared" si="22"/>
        <v>#DIV/0!</v>
      </c>
    </row>
    <row r="102" spans="1:10" ht="15.75" customHeight="1" x14ac:dyDescent="0.3">
      <c r="A102" s="108"/>
      <c r="B102" s="111"/>
      <c r="C102" s="70"/>
      <c r="D102" s="70"/>
      <c r="E102" s="71"/>
      <c r="F102" s="72" t="s">
        <v>106</v>
      </c>
      <c r="G102" s="73" t="e">
        <f>SUM(G92:G101)</f>
        <v>#DIV/0!</v>
      </c>
      <c r="H102" s="75"/>
      <c r="I102" s="76" t="s">
        <v>51</v>
      </c>
      <c r="J102" s="77" t="e">
        <f>SUM(J92:J101)</f>
        <v>#DIV/0!</v>
      </c>
    </row>
    <row r="103" spans="1:10" ht="15.75" customHeight="1" x14ac:dyDescent="0.25"/>
    <row r="104" spans="1:10" ht="15.75" customHeight="1" x14ac:dyDescent="0.25"/>
    <row r="105" spans="1:10" ht="15.75" customHeight="1" x14ac:dyDescent="0.25"/>
    <row r="106" spans="1:10" ht="15.75" customHeight="1" x14ac:dyDescent="0.25"/>
    <row r="107" spans="1:10" ht="15.75" customHeight="1" x14ac:dyDescent="0.25"/>
    <row r="108" spans="1:10" ht="15.75" customHeight="1" x14ac:dyDescent="0.25"/>
    <row r="109" spans="1:10" ht="15.75" customHeight="1" x14ac:dyDescent="0.25"/>
    <row r="110" spans="1:10" ht="15.75" customHeight="1" x14ac:dyDescent="0.25"/>
    <row r="111" spans="1:10" ht="15.75" customHeight="1" x14ac:dyDescent="0.25"/>
    <row r="112" spans="1:10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</sheetData>
  <mergeCells count="19">
    <mergeCell ref="B1:G1"/>
    <mergeCell ref="H13:H21"/>
    <mergeCell ref="A18:A27"/>
    <mergeCell ref="B18:B27"/>
    <mergeCell ref="H32:H40"/>
    <mergeCell ref="B37:B46"/>
    <mergeCell ref="A98:A102"/>
    <mergeCell ref="B98:B102"/>
    <mergeCell ref="H51:H59"/>
    <mergeCell ref="H65:H73"/>
    <mergeCell ref="H79:H87"/>
    <mergeCell ref="H93:H101"/>
    <mergeCell ref="B56:B60"/>
    <mergeCell ref="A37:A46"/>
    <mergeCell ref="A56:A60"/>
    <mergeCell ref="A70:A74"/>
    <mergeCell ref="B70:B74"/>
    <mergeCell ref="A84:A88"/>
    <mergeCell ref="B84:B88"/>
  </mergeCells>
  <dataValidations count="1">
    <dataValidation type="list" allowBlank="1" showErrorMessage="1" sqref="B17 B36 B55 B69 B83 B97">
      <formula1>$H$5:$H$8</formula1>
    </dataValidation>
  </dataValidation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workbookViewId="0">
      <selection activeCell="B3" sqref="B3:C5"/>
    </sheetView>
  </sheetViews>
  <sheetFormatPr defaultColWidth="12.59765625" defaultRowHeight="15" customHeight="1" x14ac:dyDescent="0.25"/>
  <cols>
    <col min="1" max="1" width="18.69921875" customWidth="1"/>
    <col min="2" max="2" width="20.69921875" customWidth="1"/>
    <col min="3" max="3" width="11.69921875" customWidth="1"/>
    <col min="4" max="4" width="18.19921875" customWidth="1"/>
    <col min="5" max="5" width="14.3984375" customWidth="1"/>
    <col min="6" max="7" width="20.69921875" customWidth="1"/>
    <col min="8" max="8" width="12.59765625" customWidth="1"/>
    <col min="9" max="9" width="14.8984375" customWidth="1"/>
    <col min="10" max="10" width="8.19921875" customWidth="1"/>
    <col min="11" max="26" width="7.59765625" customWidth="1"/>
  </cols>
  <sheetData>
    <row r="1" spans="1:11" ht="22.8" x14ac:dyDescent="0.4">
      <c r="A1" s="1" t="s">
        <v>93</v>
      </c>
      <c r="B1" s="115" t="s">
        <v>1</v>
      </c>
      <c r="C1" s="116"/>
      <c r="D1" s="116"/>
      <c r="E1" s="116"/>
      <c r="F1" s="116"/>
      <c r="G1" s="117"/>
      <c r="I1" s="2" t="s">
        <v>4</v>
      </c>
    </row>
    <row r="2" spans="1:11" ht="13.5" customHeight="1" x14ac:dyDescent="0.3">
      <c r="A2" s="3" t="s">
        <v>5</v>
      </c>
      <c r="B2" s="4" t="s">
        <v>6</v>
      </c>
      <c r="C2" s="4" t="s">
        <v>7</v>
      </c>
      <c r="D2" s="4" t="s">
        <v>8</v>
      </c>
      <c r="E2" s="5" t="s">
        <v>9</v>
      </c>
      <c r="F2" s="5" t="s">
        <v>10</v>
      </c>
      <c r="G2" s="6" t="s">
        <v>11</v>
      </c>
      <c r="I2" s="7" t="s">
        <v>12</v>
      </c>
    </row>
    <row r="3" spans="1:11" ht="14.4" x14ac:dyDescent="0.3">
      <c r="A3" s="8">
        <f>B11</f>
        <v>1</v>
      </c>
      <c r="B3" s="9">
        <f>B12+B13</f>
        <v>43892.666666666664</v>
      </c>
      <c r="C3" s="10">
        <f>J23</f>
        <v>0.3273136363426884</v>
      </c>
      <c r="D3" s="10">
        <f t="shared" ref="D3:D8" si="0">C3*448.8325660485</f>
        <v>146.90901930235438</v>
      </c>
      <c r="E3" s="11">
        <f>B15</f>
        <v>0</v>
      </c>
      <c r="F3" s="12">
        <f>B16</f>
        <v>0</v>
      </c>
      <c r="G3" s="13" t="str">
        <f>B17</f>
        <v>G</v>
      </c>
      <c r="I3" s="14" t="s">
        <v>13</v>
      </c>
    </row>
    <row r="4" spans="1:11" ht="14.4" x14ac:dyDescent="0.3">
      <c r="A4" s="15">
        <f>B26</f>
        <v>2</v>
      </c>
      <c r="B4" s="16">
        <f>B27+B28</f>
        <v>43893.65625</v>
      </c>
      <c r="C4" s="17">
        <f>J37</f>
        <v>0.30979999998017282</v>
      </c>
      <c r="D4" s="17">
        <f t="shared" si="0"/>
        <v>139.04832895292623</v>
      </c>
      <c r="E4" s="18">
        <f>B30</f>
        <v>0</v>
      </c>
      <c r="F4" s="19">
        <f>B31</f>
        <v>0</v>
      </c>
      <c r="G4" s="20" t="str">
        <f>B32</f>
        <v>G</v>
      </c>
      <c r="I4" s="21" t="s">
        <v>14</v>
      </c>
    </row>
    <row r="5" spans="1:11" ht="14.4" x14ac:dyDescent="0.3">
      <c r="A5" s="15">
        <f>B40</f>
        <v>3</v>
      </c>
      <c r="B5" s="16">
        <f>B41+B42</f>
        <v>43893.666666666664</v>
      </c>
      <c r="C5" s="17">
        <f>J51</f>
        <v>0.23124999998519996</v>
      </c>
      <c r="D5" s="17">
        <f t="shared" si="0"/>
        <v>103.79253089207288</v>
      </c>
      <c r="E5" s="18">
        <f>B44</f>
        <v>0</v>
      </c>
      <c r="F5" s="19">
        <f>B45</f>
        <v>0</v>
      </c>
      <c r="G5" s="20" t="str">
        <f>B46</f>
        <v>G</v>
      </c>
      <c r="H5" s="22" t="s">
        <v>15</v>
      </c>
      <c r="I5" s="21" t="s">
        <v>16</v>
      </c>
    </row>
    <row r="6" spans="1:11" ht="14.4" x14ac:dyDescent="0.3">
      <c r="A6" s="15">
        <f>B54</f>
        <v>4</v>
      </c>
      <c r="B6" s="16">
        <f>B55+B56</f>
        <v>0</v>
      </c>
      <c r="C6" s="17" t="e">
        <f>J65</f>
        <v>#DIV/0!</v>
      </c>
      <c r="D6" s="17" t="e">
        <f t="shared" si="0"/>
        <v>#DIV/0!</v>
      </c>
      <c r="E6" s="18">
        <f>B58</f>
        <v>0</v>
      </c>
      <c r="F6" s="19">
        <f>B59</f>
        <v>0</v>
      </c>
      <c r="G6" s="20">
        <f>B60</f>
        <v>0</v>
      </c>
      <c r="H6" s="22" t="s">
        <v>17</v>
      </c>
      <c r="I6" s="21" t="s">
        <v>18</v>
      </c>
    </row>
    <row r="7" spans="1:11" ht="14.4" x14ac:dyDescent="0.3">
      <c r="A7" s="15">
        <f>B68</f>
        <v>5</v>
      </c>
      <c r="B7" s="16">
        <f>B69+B70</f>
        <v>0</v>
      </c>
      <c r="C7" s="17" t="e">
        <f>J79</f>
        <v>#DIV/0!</v>
      </c>
      <c r="D7" s="17" t="e">
        <f t="shared" si="0"/>
        <v>#DIV/0!</v>
      </c>
      <c r="E7" s="18">
        <f>B72</f>
        <v>0</v>
      </c>
      <c r="F7" s="19">
        <f>B73</f>
        <v>0</v>
      </c>
      <c r="G7" s="20">
        <f>B74</f>
        <v>0</v>
      </c>
      <c r="H7" s="22" t="s">
        <v>19</v>
      </c>
      <c r="I7" s="21" t="s">
        <v>20</v>
      </c>
    </row>
    <row r="8" spans="1:11" ht="14.4" x14ac:dyDescent="0.3">
      <c r="A8" s="23">
        <f>B82</f>
        <v>6</v>
      </c>
      <c r="B8" s="24">
        <f>B83+B84</f>
        <v>0</v>
      </c>
      <c r="C8" s="25" t="e">
        <f>J93</f>
        <v>#DIV/0!</v>
      </c>
      <c r="D8" s="25" t="e">
        <f t="shared" si="0"/>
        <v>#DIV/0!</v>
      </c>
      <c r="E8" s="28">
        <f>B86</f>
        <v>0</v>
      </c>
      <c r="F8" s="26">
        <f>B87</f>
        <v>0</v>
      </c>
      <c r="G8" s="27">
        <f>B88</f>
        <v>0</v>
      </c>
      <c r="H8" s="22" t="s">
        <v>21</v>
      </c>
      <c r="I8" s="21" t="s">
        <v>22</v>
      </c>
    </row>
    <row r="10" spans="1:11" ht="14.4" x14ac:dyDescent="0.3">
      <c r="A10" s="29" t="str">
        <f>$A$1</f>
        <v>GREEN VALLEY</v>
      </c>
      <c r="B10" s="30" t="s">
        <v>23</v>
      </c>
      <c r="C10" s="81">
        <f>6*12</f>
        <v>72</v>
      </c>
      <c r="D10" s="32" t="s">
        <v>24</v>
      </c>
      <c r="E10" s="33">
        <f>H10/J10</f>
        <v>5.7272727272727275</v>
      </c>
      <c r="F10" s="34" t="s">
        <v>25</v>
      </c>
      <c r="G10" s="35" t="s">
        <v>26</v>
      </c>
      <c r="H10" s="82">
        <f>5.25*12</f>
        <v>63</v>
      </c>
      <c r="I10" s="37" t="s">
        <v>27</v>
      </c>
      <c r="J10" s="88">
        <v>11</v>
      </c>
    </row>
    <row r="11" spans="1:11" ht="13.5" customHeight="1" x14ac:dyDescent="0.3">
      <c r="A11" s="39" t="s">
        <v>28</v>
      </c>
      <c r="B11" s="40">
        <v>1</v>
      </c>
      <c r="C11" s="41" t="s">
        <v>29</v>
      </c>
      <c r="D11" s="41" t="s">
        <v>30</v>
      </c>
      <c r="E11" s="42" t="s">
        <v>31</v>
      </c>
      <c r="F11" s="42" t="s">
        <v>32</v>
      </c>
      <c r="G11" s="42" t="s">
        <v>96</v>
      </c>
      <c r="H11" s="43" t="s">
        <v>34</v>
      </c>
      <c r="I11" s="42" t="s">
        <v>35</v>
      </c>
      <c r="J11" s="44" t="s">
        <v>37</v>
      </c>
    </row>
    <row r="12" spans="1:11" ht="14.25" customHeight="1" x14ac:dyDescent="0.3">
      <c r="A12" s="15" t="s">
        <v>39</v>
      </c>
      <c r="B12" s="45">
        <v>43892</v>
      </c>
      <c r="C12" s="46">
        <v>1</v>
      </c>
      <c r="D12" s="46">
        <f>$E$10*0.5+C10</f>
        <v>74.86363636363636</v>
      </c>
      <c r="E12" s="48">
        <f>0.05*12</f>
        <v>0.60000000000000009</v>
      </c>
      <c r="F12" s="49">
        <f>E10</f>
        <v>5.7272727272727275</v>
      </c>
      <c r="G12" s="50">
        <f t="shared" ref="G12:G22" si="1">E12*F12*$H$13</f>
        <v>2.3863636362109097E-2</v>
      </c>
      <c r="H12" s="51" t="s">
        <v>98</v>
      </c>
      <c r="I12" s="52">
        <v>0.52100000000000002</v>
      </c>
      <c r="J12" s="53">
        <f t="shared" ref="J12:J22" si="2">G12*I12</f>
        <v>1.243295454465884E-2</v>
      </c>
    </row>
    <row r="13" spans="1:11" ht="14.4" x14ac:dyDescent="0.3">
      <c r="A13" s="54" t="s">
        <v>43</v>
      </c>
      <c r="B13" s="55">
        <v>0.66666666666666663</v>
      </c>
      <c r="C13" s="46">
        <v>2</v>
      </c>
      <c r="D13" s="56">
        <f t="shared" ref="D13:D22" si="3">D12+$E$10</f>
        <v>80.590909090909093</v>
      </c>
      <c r="E13" s="47">
        <f t="shared" ref="E13:E19" si="4">0.1*12</f>
        <v>1.2000000000000002</v>
      </c>
      <c r="F13" s="49">
        <f>E10</f>
        <v>5.7272727272727275</v>
      </c>
      <c r="G13" s="50">
        <f t="shared" si="1"/>
        <v>4.7727272724218194E-2</v>
      </c>
      <c r="H13" s="112">
        <v>6.9444444440000001E-3</v>
      </c>
      <c r="I13" s="52">
        <v>0.56000000000000005</v>
      </c>
      <c r="J13" s="53">
        <f t="shared" si="2"/>
        <v>2.672727272556219E-2</v>
      </c>
      <c r="K13" s="58"/>
    </row>
    <row r="14" spans="1:11" ht="14.4" x14ac:dyDescent="0.3">
      <c r="A14" s="59" t="s">
        <v>44</v>
      </c>
      <c r="B14" s="60" t="s">
        <v>65</v>
      </c>
      <c r="C14" s="46">
        <v>3</v>
      </c>
      <c r="D14" s="56">
        <f t="shared" si="3"/>
        <v>86.318181818181827</v>
      </c>
      <c r="E14" s="47">
        <f t="shared" si="4"/>
        <v>1.2000000000000002</v>
      </c>
      <c r="F14" s="49">
        <f>E10</f>
        <v>5.7272727272727275</v>
      </c>
      <c r="G14" s="50">
        <f t="shared" si="1"/>
        <v>4.7727272724218194E-2</v>
      </c>
      <c r="H14" s="113"/>
      <c r="I14" s="52">
        <v>1.1970000000000001</v>
      </c>
      <c r="J14" s="53">
        <f t="shared" si="2"/>
        <v>5.7129545450889184E-2</v>
      </c>
      <c r="K14" s="58"/>
    </row>
    <row r="15" spans="1:11" ht="14.4" x14ac:dyDescent="0.3">
      <c r="A15" s="61" t="s">
        <v>9</v>
      </c>
      <c r="B15" s="62"/>
      <c r="C15" s="46">
        <v>4</v>
      </c>
      <c r="D15" s="56">
        <f t="shared" si="3"/>
        <v>92.045454545454561</v>
      </c>
      <c r="E15" s="47">
        <f t="shared" si="4"/>
        <v>1.2000000000000002</v>
      </c>
      <c r="F15" s="49">
        <f>E10</f>
        <v>5.7272727272727275</v>
      </c>
      <c r="G15" s="50">
        <f t="shared" si="1"/>
        <v>4.7727272724218194E-2</v>
      </c>
      <c r="H15" s="113"/>
      <c r="I15" s="52">
        <v>1.1659999999999999</v>
      </c>
      <c r="J15" s="53">
        <f t="shared" si="2"/>
        <v>5.564999999643841E-2</v>
      </c>
    </row>
    <row r="16" spans="1:11" ht="14.4" x14ac:dyDescent="0.3">
      <c r="A16" s="61" t="s">
        <v>10</v>
      </c>
      <c r="B16" s="63"/>
      <c r="C16" s="46">
        <v>5</v>
      </c>
      <c r="D16" s="56">
        <f t="shared" si="3"/>
        <v>97.772727272727295</v>
      </c>
      <c r="E16" s="47">
        <f t="shared" si="4"/>
        <v>1.2000000000000002</v>
      </c>
      <c r="F16" s="49">
        <f>E10</f>
        <v>5.7272727272727275</v>
      </c>
      <c r="G16" s="50">
        <f t="shared" si="1"/>
        <v>4.7727272724218194E-2</v>
      </c>
      <c r="H16" s="113"/>
      <c r="I16" s="52">
        <v>1.2150000000000001</v>
      </c>
      <c r="J16" s="53">
        <f t="shared" si="2"/>
        <v>5.7988636359925107E-2</v>
      </c>
      <c r="K16" s="64"/>
    </row>
    <row r="17" spans="1:11" ht="14.4" x14ac:dyDescent="0.3">
      <c r="A17" s="65" t="s">
        <v>46</v>
      </c>
      <c r="B17" s="66" t="s">
        <v>17</v>
      </c>
      <c r="C17" s="46">
        <v>6</v>
      </c>
      <c r="D17" s="56">
        <f t="shared" si="3"/>
        <v>103.50000000000003</v>
      </c>
      <c r="E17" s="47">
        <f t="shared" si="4"/>
        <v>1.2000000000000002</v>
      </c>
      <c r="F17" s="49">
        <f>E10</f>
        <v>5.7272727272727275</v>
      </c>
      <c r="G17" s="50">
        <f t="shared" si="1"/>
        <v>4.7727272724218194E-2</v>
      </c>
      <c r="H17" s="113"/>
      <c r="I17" s="52">
        <v>1.04</v>
      </c>
      <c r="J17" s="53">
        <f t="shared" si="2"/>
        <v>4.9636363633186922E-2</v>
      </c>
    </row>
    <row r="18" spans="1:11" ht="14.4" x14ac:dyDescent="0.3">
      <c r="A18" s="106" t="s">
        <v>47</v>
      </c>
      <c r="B18" s="109"/>
      <c r="C18" s="46">
        <v>7</v>
      </c>
      <c r="D18" s="56">
        <f t="shared" si="3"/>
        <v>109.22727272727276</v>
      </c>
      <c r="E18" s="47">
        <f t="shared" si="4"/>
        <v>1.2000000000000002</v>
      </c>
      <c r="F18" s="49">
        <f>E10</f>
        <v>5.7272727272727275</v>
      </c>
      <c r="G18" s="50">
        <f t="shared" si="1"/>
        <v>4.7727272724218194E-2</v>
      </c>
      <c r="H18" s="113"/>
      <c r="I18" s="52">
        <v>1.0469999999999999</v>
      </c>
      <c r="J18" s="53">
        <f t="shared" si="2"/>
        <v>4.9970454542256446E-2</v>
      </c>
      <c r="K18" s="58"/>
    </row>
    <row r="19" spans="1:11" ht="14.4" x14ac:dyDescent="0.3">
      <c r="A19" s="107"/>
      <c r="B19" s="110"/>
      <c r="C19" s="46">
        <v>8</v>
      </c>
      <c r="D19" s="56">
        <f t="shared" si="3"/>
        <v>114.9545454545455</v>
      </c>
      <c r="E19" s="47">
        <f t="shared" si="4"/>
        <v>1.2000000000000002</v>
      </c>
      <c r="F19" s="49">
        <f>E10</f>
        <v>5.7272727272727275</v>
      </c>
      <c r="G19" s="50">
        <f t="shared" si="1"/>
        <v>4.7727272724218194E-2</v>
      </c>
      <c r="H19" s="113"/>
      <c r="I19" s="48">
        <v>0.183</v>
      </c>
      <c r="J19" s="53">
        <f t="shared" si="2"/>
        <v>8.7340909085319284E-3</v>
      </c>
    </row>
    <row r="20" spans="1:11" ht="14.4" x14ac:dyDescent="0.3">
      <c r="A20" s="107"/>
      <c r="B20" s="110"/>
      <c r="C20" s="46">
        <v>9</v>
      </c>
      <c r="D20" s="56">
        <f t="shared" si="3"/>
        <v>120.68181818181823</v>
      </c>
      <c r="E20" s="47">
        <f>0.05*12</f>
        <v>0.60000000000000009</v>
      </c>
      <c r="F20" s="49">
        <f>E10</f>
        <v>5.7272727272727275</v>
      </c>
      <c r="G20" s="50">
        <f t="shared" si="1"/>
        <v>2.3863636362109097E-2</v>
      </c>
      <c r="H20" s="113"/>
      <c r="I20" s="48">
        <v>0.379</v>
      </c>
      <c r="J20" s="53">
        <f t="shared" si="2"/>
        <v>9.0443181812393473E-3</v>
      </c>
    </row>
    <row r="21" spans="1:11" ht="15.75" customHeight="1" x14ac:dyDescent="0.3">
      <c r="A21" s="107"/>
      <c r="B21" s="110"/>
      <c r="C21" s="46">
        <v>10</v>
      </c>
      <c r="D21" s="56">
        <f t="shared" si="3"/>
        <v>126.40909090909096</v>
      </c>
      <c r="E21" s="48">
        <v>0</v>
      </c>
      <c r="F21" s="49">
        <f>E10</f>
        <v>5.7272727272727275</v>
      </c>
      <c r="G21" s="50">
        <f t="shared" si="1"/>
        <v>0</v>
      </c>
      <c r="H21" s="114"/>
      <c r="I21" s="48">
        <v>0</v>
      </c>
      <c r="J21" s="53">
        <f t="shared" si="2"/>
        <v>0</v>
      </c>
    </row>
    <row r="22" spans="1:11" ht="15.75" customHeight="1" x14ac:dyDescent="0.3">
      <c r="A22" s="107"/>
      <c r="B22" s="110"/>
      <c r="C22" s="67">
        <v>11</v>
      </c>
      <c r="D22" s="56">
        <f t="shared" si="3"/>
        <v>132.13636363636368</v>
      </c>
      <c r="E22" s="68">
        <v>0</v>
      </c>
      <c r="F22" s="69">
        <f>E$10</f>
        <v>5.7272727272727275</v>
      </c>
      <c r="G22" s="50">
        <f t="shared" si="1"/>
        <v>0</v>
      </c>
      <c r="H22" s="57"/>
      <c r="I22" s="68">
        <v>0</v>
      </c>
      <c r="J22" s="53">
        <f t="shared" si="2"/>
        <v>0</v>
      </c>
    </row>
    <row r="23" spans="1:11" ht="15.75" customHeight="1" x14ac:dyDescent="0.3">
      <c r="A23" s="108"/>
      <c r="B23" s="111"/>
      <c r="C23" s="70"/>
      <c r="D23" s="70"/>
      <c r="E23" s="71"/>
      <c r="F23" s="72" t="s">
        <v>102</v>
      </c>
      <c r="G23" s="73">
        <f>SUM(G12:G22)</f>
        <v>0.38181818179374549</v>
      </c>
      <c r="H23" s="75"/>
      <c r="I23" s="76" t="s">
        <v>51</v>
      </c>
      <c r="J23" s="77">
        <f>SUM(J12:J22)</f>
        <v>0.3273136363426884</v>
      </c>
    </row>
    <row r="24" spans="1:11" ht="15.75" customHeight="1" x14ac:dyDescent="0.3">
      <c r="A24" s="78"/>
      <c r="B24" s="79"/>
      <c r="C24" s="64"/>
      <c r="D24" s="64"/>
      <c r="E24" s="64"/>
      <c r="F24" s="64"/>
      <c r="G24" s="64"/>
      <c r="H24" s="78"/>
      <c r="I24" s="80"/>
      <c r="J24" s="80"/>
    </row>
    <row r="25" spans="1:11" ht="15.75" customHeight="1" x14ac:dyDescent="0.3">
      <c r="A25" s="29" t="str">
        <f>$A$1</f>
        <v>GREEN VALLEY</v>
      </c>
      <c r="B25" s="30" t="s">
        <v>23</v>
      </c>
      <c r="C25" s="31">
        <v>12</v>
      </c>
      <c r="D25" s="32" t="s">
        <v>24</v>
      </c>
      <c r="E25" s="33">
        <f>H25/J25</f>
        <v>6</v>
      </c>
      <c r="F25" s="34" t="s">
        <v>25</v>
      </c>
      <c r="G25" s="35" t="s">
        <v>26</v>
      </c>
      <c r="H25" s="36">
        <v>60</v>
      </c>
      <c r="I25" s="37" t="s">
        <v>27</v>
      </c>
      <c r="J25" s="38">
        <v>10</v>
      </c>
    </row>
    <row r="26" spans="1:11" ht="15.75" customHeight="1" x14ac:dyDescent="0.3">
      <c r="A26" s="39" t="s">
        <v>28</v>
      </c>
      <c r="B26" s="40">
        <v>2</v>
      </c>
      <c r="C26" s="41" t="s">
        <v>29</v>
      </c>
      <c r="D26" s="41" t="s">
        <v>30</v>
      </c>
      <c r="E26" s="42" t="s">
        <v>31</v>
      </c>
      <c r="F26" s="42" t="s">
        <v>32</v>
      </c>
      <c r="G26" s="42" t="s">
        <v>103</v>
      </c>
      <c r="H26" s="43" t="s">
        <v>34</v>
      </c>
      <c r="I26" s="42" t="s">
        <v>35</v>
      </c>
      <c r="J26" s="44" t="s">
        <v>37</v>
      </c>
    </row>
    <row r="27" spans="1:11" ht="15.75" customHeight="1" x14ac:dyDescent="0.3">
      <c r="A27" s="15" t="s">
        <v>39</v>
      </c>
      <c r="B27" s="45">
        <v>43893</v>
      </c>
      <c r="C27" s="46">
        <v>1</v>
      </c>
      <c r="D27" s="46">
        <f>$E$10*0.5+C25</f>
        <v>14.863636363636363</v>
      </c>
      <c r="E27" s="48">
        <v>1.2</v>
      </c>
      <c r="F27" s="49">
        <f>E25</f>
        <v>6</v>
      </c>
      <c r="G27" s="50">
        <f t="shared" ref="G27:G36" si="5">E27*F27*$H$13</f>
        <v>4.9999999996799993E-2</v>
      </c>
      <c r="H27" s="51" t="s">
        <v>105</v>
      </c>
      <c r="I27" s="52">
        <v>0.193</v>
      </c>
      <c r="J27" s="53">
        <f t="shared" ref="J27:J36" si="6">G27*I27</f>
        <v>9.6499999993823991E-3</v>
      </c>
    </row>
    <row r="28" spans="1:11" ht="15.75" customHeight="1" x14ac:dyDescent="0.3">
      <c r="A28" s="54" t="s">
        <v>43</v>
      </c>
      <c r="B28" s="55">
        <v>0.65625</v>
      </c>
      <c r="C28" s="46">
        <v>2</v>
      </c>
      <c r="D28" s="56">
        <f t="shared" ref="D28:D36" si="7">D27+$E$10</f>
        <v>20.59090909090909</v>
      </c>
      <c r="E28" s="48">
        <v>1.2</v>
      </c>
      <c r="F28" s="49">
        <f>E25</f>
        <v>6</v>
      </c>
      <c r="G28" s="50">
        <f t="shared" si="5"/>
        <v>4.9999999996799993E-2</v>
      </c>
      <c r="H28" s="112">
        <v>6.9444444440000001E-3</v>
      </c>
      <c r="I28" s="52">
        <v>0.45800000000000002</v>
      </c>
      <c r="J28" s="53">
        <f t="shared" si="6"/>
        <v>2.2899999998534398E-2</v>
      </c>
    </row>
    <row r="29" spans="1:11" ht="15.75" customHeight="1" x14ac:dyDescent="0.3">
      <c r="A29" s="59" t="s">
        <v>44</v>
      </c>
      <c r="B29" s="60" t="s">
        <v>45</v>
      </c>
      <c r="C29" s="46">
        <v>3</v>
      </c>
      <c r="D29" s="56">
        <f t="shared" si="7"/>
        <v>26.318181818181817</v>
      </c>
      <c r="E29" s="48">
        <v>1.2</v>
      </c>
      <c r="F29" s="49">
        <f>E25</f>
        <v>6</v>
      </c>
      <c r="G29" s="50">
        <f t="shared" si="5"/>
        <v>4.9999999996799993E-2</v>
      </c>
      <c r="H29" s="113"/>
      <c r="I29" s="52">
        <v>0.66700000000000004</v>
      </c>
      <c r="J29" s="53">
        <f t="shared" si="6"/>
        <v>3.3349999997865594E-2</v>
      </c>
    </row>
    <row r="30" spans="1:11" ht="15.75" customHeight="1" x14ac:dyDescent="0.3">
      <c r="A30" s="61" t="s">
        <v>9</v>
      </c>
      <c r="B30" s="62"/>
      <c r="C30" s="46">
        <v>4</v>
      </c>
      <c r="D30" s="56">
        <f t="shared" si="7"/>
        <v>32.045454545454547</v>
      </c>
      <c r="E30" s="48">
        <v>1.2</v>
      </c>
      <c r="F30" s="49">
        <f>E25</f>
        <v>6</v>
      </c>
      <c r="G30" s="50">
        <f t="shared" si="5"/>
        <v>4.9999999996799993E-2</v>
      </c>
      <c r="H30" s="113"/>
      <c r="I30" s="52">
        <v>1.004</v>
      </c>
      <c r="J30" s="53">
        <f t="shared" si="6"/>
        <v>5.0199999996787197E-2</v>
      </c>
    </row>
    <row r="31" spans="1:11" ht="15.75" customHeight="1" x14ac:dyDescent="0.3">
      <c r="A31" s="61" t="s">
        <v>10</v>
      </c>
      <c r="B31" s="63"/>
      <c r="C31" s="46">
        <v>5</v>
      </c>
      <c r="D31" s="56">
        <f t="shared" si="7"/>
        <v>37.772727272727273</v>
      </c>
      <c r="E31" s="48">
        <v>1.8</v>
      </c>
      <c r="F31" s="49">
        <f>E25</f>
        <v>6</v>
      </c>
      <c r="G31" s="50">
        <f t="shared" si="5"/>
        <v>7.4999999995200003E-2</v>
      </c>
      <c r="H31" s="113"/>
      <c r="I31" s="52">
        <v>0.94899999999999995</v>
      </c>
      <c r="J31" s="53">
        <f t="shared" si="6"/>
        <v>7.1174999995444799E-2</v>
      </c>
    </row>
    <row r="32" spans="1:11" ht="15.75" customHeight="1" x14ac:dyDescent="0.3">
      <c r="A32" s="65" t="s">
        <v>46</v>
      </c>
      <c r="B32" s="66" t="s">
        <v>17</v>
      </c>
      <c r="C32" s="46">
        <v>6</v>
      </c>
      <c r="D32" s="56">
        <f t="shared" si="7"/>
        <v>43.5</v>
      </c>
      <c r="E32" s="48">
        <v>1.8</v>
      </c>
      <c r="F32" s="49">
        <f>E25</f>
        <v>6</v>
      </c>
      <c r="G32" s="50">
        <f t="shared" si="5"/>
        <v>7.4999999995200003E-2</v>
      </c>
      <c r="H32" s="113"/>
      <c r="I32" s="52">
        <v>0.77500000000000002</v>
      </c>
      <c r="J32" s="53">
        <f t="shared" si="6"/>
        <v>5.8124999996280007E-2</v>
      </c>
    </row>
    <row r="33" spans="1:10" ht="15.75" customHeight="1" x14ac:dyDescent="0.3">
      <c r="A33" s="106" t="s">
        <v>47</v>
      </c>
      <c r="B33" s="109"/>
      <c r="C33" s="46">
        <v>7</v>
      </c>
      <c r="D33" s="56">
        <f t="shared" si="7"/>
        <v>49.227272727272727</v>
      </c>
      <c r="E33" s="48">
        <v>1.2</v>
      </c>
      <c r="F33" s="49">
        <f>E25</f>
        <v>6</v>
      </c>
      <c r="G33" s="50">
        <f t="shared" si="5"/>
        <v>4.9999999996799993E-2</v>
      </c>
      <c r="H33" s="113"/>
      <c r="I33" s="52">
        <v>0.68799999999999994</v>
      </c>
      <c r="J33" s="53">
        <f t="shared" si="6"/>
        <v>3.4399999997798393E-2</v>
      </c>
    </row>
    <row r="34" spans="1:10" ht="15.75" customHeight="1" x14ac:dyDescent="0.3">
      <c r="A34" s="107"/>
      <c r="B34" s="110"/>
      <c r="C34" s="46">
        <v>8</v>
      </c>
      <c r="D34" s="56">
        <f t="shared" si="7"/>
        <v>54.954545454545453</v>
      </c>
      <c r="E34" s="48">
        <v>1.2</v>
      </c>
      <c r="F34" s="49">
        <f>E25</f>
        <v>6</v>
      </c>
      <c r="G34" s="50">
        <f t="shared" si="5"/>
        <v>4.9999999996799993E-2</v>
      </c>
      <c r="H34" s="113"/>
      <c r="I34" s="48">
        <v>0.58099999999999996</v>
      </c>
      <c r="J34" s="53">
        <f t="shared" si="6"/>
        <v>2.9049999998140796E-2</v>
      </c>
    </row>
    <row r="35" spans="1:10" ht="15.75" customHeight="1" x14ac:dyDescent="0.3">
      <c r="A35" s="107"/>
      <c r="B35" s="110"/>
      <c r="C35" s="46">
        <v>9</v>
      </c>
      <c r="D35" s="56">
        <f t="shared" si="7"/>
        <v>60.68181818181818</v>
      </c>
      <c r="E35" s="48">
        <v>0.6</v>
      </c>
      <c r="F35" s="49">
        <f>E25</f>
        <v>6</v>
      </c>
      <c r="G35" s="50">
        <f t="shared" si="5"/>
        <v>2.4999999998399997E-2</v>
      </c>
      <c r="H35" s="113"/>
      <c r="I35" s="48">
        <v>3.7999999999999999E-2</v>
      </c>
      <c r="J35" s="53">
        <f t="shared" si="6"/>
        <v>9.4999999993919989E-4</v>
      </c>
    </row>
    <row r="36" spans="1:10" ht="15.75" customHeight="1" x14ac:dyDescent="0.3">
      <c r="A36" s="107"/>
      <c r="B36" s="110"/>
      <c r="C36" s="46">
        <v>10</v>
      </c>
      <c r="D36" s="56">
        <f t="shared" si="7"/>
        <v>66.409090909090907</v>
      </c>
      <c r="E36" s="48">
        <v>0</v>
      </c>
      <c r="F36" s="49">
        <f>E25</f>
        <v>6</v>
      </c>
      <c r="G36" s="50">
        <f t="shared" si="5"/>
        <v>0</v>
      </c>
      <c r="H36" s="114"/>
      <c r="I36" s="48">
        <v>0</v>
      </c>
      <c r="J36" s="53">
        <f t="shared" si="6"/>
        <v>0</v>
      </c>
    </row>
    <row r="37" spans="1:10" ht="15.75" customHeight="1" x14ac:dyDescent="0.3">
      <c r="A37" s="108"/>
      <c r="B37" s="111"/>
      <c r="C37" s="70"/>
      <c r="D37" s="70"/>
      <c r="E37" s="71"/>
      <c r="F37" s="72" t="s">
        <v>108</v>
      </c>
      <c r="G37" s="73">
        <f>SUM(G27:G36)</f>
        <v>0.47499999996959996</v>
      </c>
      <c r="H37" s="75"/>
      <c r="I37" s="76" t="s">
        <v>51</v>
      </c>
      <c r="J37" s="77">
        <f>SUM(J27:J36)</f>
        <v>0.30979999998017282</v>
      </c>
    </row>
    <row r="38" spans="1:10" ht="15.75" customHeight="1" x14ac:dyDescent="0.25"/>
    <row r="39" spans="1:10" ht="15.75" customHeight="1" x14ac:dyDescent="0.3">
      <c r="A39" s="29" t="str">
        <f>$A$1</f>
        <v>GREEN VALLEY</v>
      </c>
      <c r="B39" s="30" t="s">
        <v>23</v>
      </c>
      <c r="C39" s="31">
        <v>12</v>
      </c>
      <c r="D39" s="32" t="s">
        <v>24</v>
      </c>
      <c r="E39" s="33">
        <f>H39/J39</f>
        <v>6</v>
      </c>
      <c r="F39" s="34" t="s">
        <v>25</v>
      </c>
      <c r="G39" s="35" t="s">
        <v>26</v>
      </c>
      <c r="H39" s="36">
        <v>60</v>
      </c>
      <c r="I39" s="37" t="s">
        <v>27</v>
      </c>
      <c r="J39" s="38">
        <v>10</v>
      </c>
    </row>
    <row r="40" spans="1:10" ht="15.75" customHeight="1" x14ac:dyDescent="0.3">
      <c r="A40" s="39" t="s">
        <v>28</v>
      </c>
      <c r="B40" s="40">
        <v>3</v>
      </c>
      <c r="C40" s="41" t="s">
        <v>29</v>
      </c>
      <c r="D40" s="41" t="s">
        <v>30</v>
      </c>
      <c r="E40" s="42" t="s">
        <v>31</v>
      </c>
      <c r="F40" s="42" t="s">
        <v>32</v>
      </c>
      <c r="G40" s="42" t="s">
        <v>111</v>
      </c>
      <c r="H40" s="43" t="s">
        <v>34</v>
      </c>
      <c r="I40" s="42" t="s">
        <v>35</v>
      </c>
      <c r="J40" s="44" t="s">
        <v>37</v>
      </c>
    </row>
    <row r="41" spans="1:10" ht="15.75" customHeight="1" x14ac:dyDescent="0.3">
      <c r="A41" s="15" t="s">
        <v>39</v>
      </c>
      <c r="B41" s="45">
        <v>43893</v>
      </c>
      <c r="C41" s="46">
        <v>1</v>
      </c>
      <c r="D41" s="46">
        <f>$E$10*0.5+C39</f>
        <v>14.863636363636363</v>
      </c>
      <c r="E41" s="48">
        <v>1.2</v>
      </c>
      <c r="F41" s="49">
        <f>E39</f>
        <v>6</v>
      </c>
      <c r="G41" s="50">
        <f t="shared" ref="G41:G50" si="8">E41*F41*$H$13</f>
        <v>4.9999999996799993E-2</v>
      </c>
      <c r="H41" s="51" t="s">
        <v>113</v>
      </c>
      <c r="I41" s="52">
        <v>0.20399999999999999</v>
      </c>
      <c r="J41" s="53">
        <f t="shared" ref="J41:J50" si="9">G41*I41</f>
        <v>1.0199999999347198E-2</v>
      </c>
    </row>
    <row r="42" spans="1:10" ht="15.75" customHeight="1" x14ac:dyDescent="0.3">
      <c r="A42" s="54" t="s">
        <v>43</v>
      </c>
      <c r="B42" s="55">
        <v>0.66666666666666663</v>
      </c>
      <c r="C42" s="46">
        <v>2</v>
      </c>
      <c r="D42" s="56">
        <f t="shared" ref="D42:D50" si="10">D41+$E$10</f>
        <v>20.59090909090909</v>
      </c>
      <c r="E42" s="48">
        <v>1.2</v>
      </c>
      <c r="F42" s="49">
        <f>E39</f>
        <v>6</v>
      </c>
      <c r="G42" s="50">
        <f t="shared" si="8"/>
        <v>4.9999999996799993E-2</v>
      </c>
      <c r="H42" s="112">
        <v>6.9444444440000001E-3</v>
      </c>
      <c r="I42" s="52">
        <v>0.26700000000000002</v>
      </c>
      <c r="J42" s="53">
        <f t="shared" si="9"/>
        <v>1.3349999999145599E-2</v>
      </c>
    </row>
    <row r="43" spans="1:10" ht="15.75" customHeight="1" x14ac:dyDescent="0.3">
      <c r="A43" s="59" t="s">
        <v>44</v>
      </c>
      <c r="B43" s="60" t="s">
        <v>45</v>
      </c>
      <c r="C43" s="46">
        <v>3</v>
      </c>
      <c r="D43" s="56">
        <f t="shared" si="10"/>
        <v>26.318181818181817</v>
      </c>
      <c r="E43" s="48">
        <v>1.2</v>
      </c>
      <c r="F43" s="49">
        <f>E39</f>
        <v>6</v>
      </c>
      <c r="G43" s="50">
        <f t="shared" si="8"/>
        <v>4.9999999996799993E-2</v>
      </c>
      <c r="H43" s="113"/>
      <c r="I43" s="52">
        <v>0.68799999999999994</v>
      </c>
      <c r="J43" s="53">
        <f t="shared" si="9"/>
        <v>3.4399999997798393E-2</v>
      </c>
    </row>
    <row r="44" spans="1:10" ht="15.75" customHeight="1" x14ac:dyDescent="0.3">
      <c r="A44" s="61" t="s">
        <v>9</v>
      </c>
      <c r="B44" s="62"/>
      <c r="C44" s="46">
        <v>4</v>
      </c>
      <c r="D44" s="56">
        <f t="shared" si="10"/>
        <v>32.045454545454547</v>
      </c>
      <c r="E44" s="48">
        <v>1.2</v>
      </c>
      <c r="F44" s="49">
        <f>E39</f>
        <v>6</v>
      </c>
      <c r="G44" s="50">
        <f t="shared" si="8"/>
        <v>4.9999999996799993E-2</v>
      </c>
      <c r="H44" s="113"/>
      <c r="I44" s="52">
        <v>0.72</v>
      </c>
      <c r="J44" s="53">
        <f t="shared" si="9"/>
        <v>3.5999999997695993E-2</v>
      </c>
    </row>
    <row r="45" spans="1:10" ht="15.75" customHeight="1" x14ac:dyDescent="0.3">
      <c r="A45" s="61" t="s">
        <v>10</v>
      </c>
      <c r="B45" s="63"/>
      <c r="C45" s="46">
        <v>5</v>
      </c>
      <c r="D45" s="56">
        <f t="shared" si="10"/>
        <v>37.772727272727273</v>
      </c>
      <c r="E45" s="48">
        <v>1.2</v>
      </c>
      <c r="F45" s="49">
        <f>E39</f>
        <v>6</v>
      </c>
      <c r="G45" s="50">
        <f t="shared" si="8"/>
        <v>4.9999999996799993E-2</v>
      </c>
      <c r="H45" s="113"/>
      <c r="I45" s="52">
        <v>0.77700000000000002</v>
      </c>
      <c r="J45" s="53">
        <f t="shared" si="9"/>
        <v>3.8849999997513596E-2</v>
      </c>
    </row>
    <row r="46" spans="1:10" ht="15.75" customHeight="1" x14ac:dyDescent="0.3">
      <c r="A46" s="65" t="s">
        <v>46</v>
      </c>
      <c r="B46" s="66" t="s">
        <v>17</v>
      </c>
      <c r="C46" s="46">
        <v>6</v>
      </c>
      <c r="D46" s="56">
        <f t="shared" si="10"/>
        <v>43.5</v>
      </c>
      <c r="E46" s="48">
        <v>1.2</v>
      </c>
      <c r="F46" s="49">
        <f>E39</f>
        <v>6</v>
      </c>
      <c r="G46" s="50">
        <f t="shared" si="8"/>
        <v>4.9999999996799993E-2</v>
      </c>
      <c r="H46" s="113"/>
      <c r="I46" s="52">
        <v>0.68300000000000005</v>
      </c>
      <c r="J46" s="53">
        <f t="shared" si="9"/>
        <v>3.4149999997814401E-2</v>
      </c>
    </row>
    <row r="47" spans="1:10" ht="15.75" customHeight="1" x14ac:dyDescent="0.3">
      <c r="A47" s="106" t="s">
        <v>47</v>
      </c>
      <c r="B47" s="109"/>
      <c r="C47" s="46">
        <v>7</v>
      </c>
      <c r="D47" s="56">
        <f t="shared" si="10"/>
        <v>49.227272727272727</v>
      </c>
      <c r="E47" s="48">
        <v>1.2</v>
      </c>
      <c r="F47" s="49">
        <f>E39</f>
        <v>6</v>
      </c>
      <c r="G47" s="50">
        <f t="shared" si="8"/>
        <v>4.9999999996799993E-2</v>
      </c>
      <c r="H47" s="113"/>
      <c r="I47" s="52">
        <v>0.77300000000000002</v>
      </c>
      <c r="J47" s="53">
        <f t="shared" si="9"/>
        <v>3.8649999997526392E-2</v>
      </c>
    </row>
    <row r="48" spans="1:10" ht="15.75" customHeight="1" x14ac:dyDescent="0.3">
      <c r="A48" s="107"/>
      <c r="B48" s="110"/>
      <c r="C48" s="46">
        <v>8</v>
      </c>
      <c r="D48" s="56">
        <f t="shared" si="10"/>
        <v>54.954545454545453</v>
      </c>
      <c r="E48" s="47">
        <f t="shared" ref="E48:E49" si="11">0.05*12</f>
        <v>0.60000000000000009</v>
      </c>
      <c r="F48" s="49">
        <f>E39</f>
        <v>6</v>
      </c>
      <c r="G48" s="50">
        <f t="shared" si="8"/>
        <v>2.4999999998400003E-2</v>
      </c>
      <c r="H48" s="113"/>
      <c r="I48" s="48">
        <v>0.45600000000000002</v>
      </c>
      <c r="J48" s="53">
        <f t="shared" si="9"/>
        <v>1.1399999999270402E-2</v>
      </c>
    </row>
    <row r="49" spans="1:10" ht="15.75" customHeight="1" x14ac:dyDescent="0.3">
      <c r="A49" s="107"/>
      <c r="B49" s="110"/>
      <c r="C49" s="46">
        <v>9</v>
      </c>
      <c r="D49" s="56">
        <f t="shared" si="10"/>
        <v>60.68181818181818</v>
      </c>
      <c r="E49" s="47">
        <f t="shared" si="11"/>
        <v>0.60000000000000009</v>
      </c>
      <c r="F49" s="49">
        <f>E39</f>
        <v>6</v>
      </c>
      <c r="G49" s="50">
        <f t="shared" si="8"/>
        <v>2.4999999998400003E-2</v>
      </c>
      <c r="H49" s="113"/>
      <c r="I49" s="48">
        <v>0.56999999999999995</v>
      </c>
      <c r="J49" s="53">
        <f t="shared" si="9"/>
        <v>1.4249999999088001E-2</v>
      </c>
    </row>
    <row r="50" spans="1:10" ht="15.75" customHeight="1" x14ac:dyDescent="0.3">
      <c r="A50" s="107"/>
      <c r="B50" s="110"/>
      <c r="C50" s="46">
        <v>10</v>
      </c>
      <c r="D50" s="56">
        <f t="shared" si="10"/>
        <v>66.409090909090907</v>
      </c>
      <c r="E50" s="48">
        <v>0</v>
      </c>
      <c r="F50" s="49">
        <f>E39</f>
        <v>6</v>
      </c>
      <c r="G50" s="50">
        <f t="shared" si="8"/>
        <v>0</v>
      </c>
      <c r="H50" s="114"/>
      <c r="I50" s="48">
        <v>0</v>
      </c>
      <c r="J50" s="53">
        <f t="shared" si="9"/>
        <v>0</v>
      </c>
    </row>
    <row r="51" spans="1:10" ht="15.75" customHeight="1" x14ac:dyDescent="0.3">
      <c r="A51" s="108"/>
      <c r="B51" s="111"/>
      <c r="C51" s="70"/>
      <c r="D51" s="70"/>
      <c r="E51" s="71"/>
      <c r="F51" s="72" t="s">
        <v>118</v>
      </c>
      <c r="G51" s="73">
        <f>SUM(G41:G50)</f>
        <v>0.3999999999744</v>
      </c>
      <c r="H51" s="75"/>
      <c r="I51" s="76" t="s">
        <v>51</v>
      </c>
      <c r="J51" s="77">
        <f>SUM(J41:J50)</f>
        <v>0.23124999998519996</v>
      </c>
    </row>
    <row r="52" spans="1:10" ht="15.75" customHeight="1" x14ac:dyDescent="0.25"/>
    <row r="53" spans="1:10" ht="15.75" customHeight="1" x14ac:dyDescent="0.3">
      <c r="A53" s="29" t="str">
        <f>$A$1</f>
        <v>GREEN VALLEY</v>
      </c>
      <c r="B53" s="30" t="s">
        <v>23</v>
      </c>
      <c r="C53" s="81">
        <v>0</v>
      </c>
      <c r="D53" s="32" t="s">
        <v>24</v>
      </c>
      <c r="E53" s="33" t="e">
        <f>H53/J53</f>
        <v>#DIV/0!</v>
      </c>
      <c r="F53" s="34" t="s">
        <v>25</v>
      </c>
      <c r="G53" s="35" t="s">
        <v>26</v>
      </c>
      <c r="H53" s="82"/>
      <c r="I53" s="37" t="s">
        <v>27</v>
      </c>
      <c r="J53" s="83"/>
    </row>
    <row r="54" spans="1:10" ht="15.75" customHeight="1" x14ac:dyDescent="0.3">
      <c r="A54" s="39" t="s">
        <v>28</v>
      </c>
      <c r="B54" s="40">
        <v>4</v>
      </c>
      <c r="C54" s="41" t="s">
        <v>29</v>
      </c>
      <c r="D54" s="41" t="s">
        <v>30</v>
      </c>
      <c r="E54" s="42" t="s">
        <v>31</v>
      </c>
      <c r="F54" s="42" t="s">
        <v>32</v>
      </c>
      <c r="G54" s="42" t="s">
        <v>120</v>
      </c>
      <c r="H54" s="43" t="s">
        <v>34</v>
      </c>
      <c r="I54" s="42" t="s">
        <v>35</v>
      </c>
      <c r="J54" s="44" t="s">
        <v>37</v>
      </c>
    </row>
    <row r="55" spans="1:10" ht="15.75" customHeight="1" x14ac:dyDescent="0.3">
      <c r="A55" s="15" t="s">
        <v>39</v>
      </c>
      <c r="B55" s="84"/>
      <c r="C55" s="46">
        <v>1</v>
      </c>
      <c r="D55" s="46">
        <f>$E$10*0.5+C53</f>
        <v>2.8636363636363638</v>
      </c>
      <c r="E55" s="47"/>
      <c r="F55" s="49" t="e">
        <f>E53</f>
        <v>#DIV/0!</v>
      </c>
      <c r="G55" s="50" t="e">
        <f t="shared" ref="G55:G64" si="12">E55*F55*$H$13</f>
        <v>#DIV/0!</v>
      </c>
      <c r="H55" s="51" t="s">
        <v>121</v>
      </c>
      <c r="I55" s="85"/>
      <c r="J55" s="53" t="e">
        <f t="shared" ref="J55:J64" si="13">G55*I55</f>
        <v>#DIV/0!</v>
      </c>
    </row>
    <row r="56" spans="1:10" ht="15.75" customHeight="1" x14ac:dyDescent="0.3">
      <c r="A56" s="54" t="s">
        <v>43</v>
      </c>
      <c r="B56" s="62"/>
      <c r="C56" s="46">
        <v>2</v>
      </c>
      <c r="D56" s="56">
        <f t="shared" ref="D56:D64" si="14">D55+$E$10</f>
        <v>8.5909090909090917</v>
      </c>
      <c r="E56" s="47"/>
      <c r="F56" s="49" t="e">
        <f>E53</f>
        <v>#DIV/0!</v>
      </c>
      <c r="G56" s="50" t="e">
        <f t="shared" si="12"/>
        <v>#DIV/0!</v>
      </c>
      <c r="H56" s="112">
        <v>6.9444444440000001E-3</v>
      </c>
      <c r="I56" s="85"/>
      <c r="J56" s="53" t="e">
        <f t="shared" si="13"/>
        <v>#DIV/0!</v>
      </c>
    </row>
    <row r="57" spans="1:10" ht="15.75" customHeight="1" x14ac:dyDescent="0.3">
      <c r="A57" s="59" t="s">
        <v>44</v>
      </c>
      <c r="B57" s="62"/>
      <c r="C57" s="46">
        <v>3</v>
      </c>
      <c r="D57" s="56">
        <f t="shared" si="14"/>
        <v>14.31818181818182</v>
      </c>
      <c r="E57" s="47"/>
      <c r="F57" s="49" t="e">
        <f>E53</f>
        <v>#DIV/0!</v>
      </c>
      <c r="G57" s="50" t="e">
        <f t="shared" si="12"/>
        <v>#DIV/0!</v>
      </c>
      <c r="H57" s="113"/>
      <c r="I57" s="85"/>
      <c r="J57" s="53" t="e">
        <f t="shared" si="13"/>
        <v>#DIV/0!</v>
      </c>
    </row>
    <row r="58" spans="1:10" ht="15.75" customHeight="1" x14ac:dyDescent="0.3">
      <c r="A58" s="61" t="s">
        <v>9</v>
      </c>
      <c r="B58" s="62"/>
      <c r="C58" s="46">
        <v>4</v>
      </c>
      <c r="D58" s="56">
        <f t="shared" si="14"/>
        <v>20.045454545454547</v>
      </c>
      <c r="E58" s="47"/>
      <c r="F58" s="49" t="e">
        <f>E53</f>
        <v>#DIV/0!</v>
      </c>
      <c r="G58" s="50" t="e">
        <f t="shared" si="12"/>
        <v>#DIV/0!</v>
      </c>
      <c r="H58" s="113"/>
      <c r="I58" s="85"/>
      <c r="J58" s="53" t="e">
        <f t="shared" si="13"/>
        <v>#DIV/0!</v>
      </c>
    </row>
    <row r="59" spans="1:10" ht="15.75" customHeight="1" x14ac:dyDescent="0.3">
      <c r="A59" s="61" t="s">
        <v>10</v>
      </c>
      <c r="B59" s="63"/>
      <c r="C59" s="46">
        <v>5</v>
      </c>
      <c r="D59" s="56">
        <f t="shared" si="14"/>
        <v>25.772727272727273</v>
      </c>
      <c r="E59" s="47"/>
      <c r="F59" s="49" t="e">
        <f>E53</f>
        <v>#DIV/0!</v>
      </c>
      <c r="G59" s="50" t="e">
        <f t="shared" si="12"/>
        <v>#DIV/0!</v>
      </c>
      <c r="H59" s="113"/>
      <c r="I59" s="85"/>
      <c r="J59" s="53" t="e">
        <f t="shared" si="13"/>
        <v>#DIV/0!</v>
      </c>
    </row>
    <row r="60" spans="1:10" ht="15.75" customHeight="1" x14ac:dyDescent="0.3">
      <c r="A60" s="65" t="s">
        <v>46</v>
      </c>
      <c r="B60" s="86"/>
      <c r="C60" s="46">
        <v>6</v>
      </c>
      <c r="D60" s="56">
        <f t="shared" si="14"/>
        <v>31.5</v>
      </c>
      <c r="E60" s="47"/>
      <c r="F60" s="49" t="e">
        <f>E53</f>
        <v>#DIV/0!</v>
      </c>
      <c r="G60" s="50" t="e">
        <f t="shared" si="12"/>
        <v>#DIV/0!</v>
      </c>
      <c r="H60" s="113"/>
      <c r="I60" s="85"/>
      <c r="J60" s="53" t="e">
        <f t="shared" si="13"/>
        <v>#DIV/0!</v>
      </c>
    </row>
    <row r="61" spans="1:10" ht="15.75" customHeight="1" x14ac:dyDescent="0.3">
      <c r="A61" s="106" t="s">
        <v>47</v>
      </c>
      <c r="B61" s="109"/>
      <c r="C61" s="46">
        <v>7</v>
      </c>
      <c r="D61" s="56">
        <f t="shared" si="14"/>
        <v>37.227272727272727</v>
      </c>
      <c r="E61" s="47"/>
      <c r="F61" s="49" t="e">
        <f>E53</f>
        <v>#DIV/0!</v>
      </c>
      <c r="G61" s="50" t="e">
        <f t="shared" si="12"/>
        <v>#DIV/0!</v>
      </c>
      <c r="H61" s="113"/>
      <c r="I61" s="85"/>
      <c r="J61" s="53" t="e">
        <f t="shared" si="13"/>
        <v>#DIV/0!</v>
      </c>
    </row>
    <row r="62" spans="1:10" ht="15.75" customHeight="1" x14ac:dyDescent="0.3">
      <c r="A62" s="107"/>
      <c r="B62" s="110"/>
      <c r="C62" s="46">
        <v>8</v>
      </c>
      <c r="D62" s="56">
        <f t="shared" si="14"/>
        <v>42.954545454545453</v>
      </c>
      <c r="E62" s="47"/>
      <c r="F62" s="49" t="e">
        <f>E53</f>
        <v>#DIV/0!</v>
      </c>
      <c r="G62" s="50" t="e">
        <f t="shared" si="12"/>
        <v>#DIV/0!</v>
      </c>
      <c r="H62" s="113"/>
      <c r="I62" s="47"/>
      <c r="J62" s="53" t="e">
        <f t="shared" si="13"/>
        <v>#DIV/0!</v>
      </c>
    </row>
    <row r="63" spans="1:10" ht="15.75" customHeight="1" x14ac:dyDescent="0.3">
      <c r="A63" s="107"/>
      <c r="B63" s="110"/>
      <c r="C63" s="46">
        <v>9</v>
      </c>
      <c r="D63" s="56">
        <f t="shared" si="14"/>
        <v>48.68181818181818</v>
      </c>
      <c r="E63" s="47"/>
      <c r="F63" s="49" t="e">
        <f>E53</f>
        <v>#DIV/0!</v>
      </c>
      <c r="G63" s="50" t="e">
        <f t="shared" si="12"/>
        <v>#DIV/0!</v>
      </c>
      <c r="H63" s="113"/>
      <c r="I63" s="47"/>
      <c r="J63" s="53" t="e">
        <f t="shared" si="13"/>
        <v>#DIV/0!</v>
      </c>
    </row>
    <row r="64" spans="1:10" ht="15.75" customHeight="1" x14ac:dyDescent="0.3">
      <c r="A64" s="107"/>
      <c r="B64" s="110"/>
      <c r="C64" s="46">
        <v>10</v>
      </c>
      <c r="D64" s="56">
        <f t="shared" si="14"/>
        <v>54.409090909090907</v>
      </c>
      <c r="E64" s="47"/>
      <c r="F64" s="49" t="e">
        <f>E53</f>
        <v>#DIV/0!</v>
      </c>
      <c r="G64" s="50" t="e">
        <f t="shared" si="12"/>
        <v>#DIV/0!</v>
      </c>
      <c r="H64" s="114"/>
      <c r="I64" s="47"/>
      <c r="J64" s="53" t="e">
        <f t="shared" si="13"/>
        <v>#DIV/0!</v>
      </c>
    </row>
    <row r="65" spans="1:10" ht="15.75" customHeight="1" x14ac:dyDescent="0.3">
      <c r="A65" s="108"/>
      <c r="B65" s="111"/>
      <c r="C65" s="70"/>
      <c r="D65" s="70"/>
      <c r="E65" s="71"/>
      <c r="F65" s="72" t="s">
        <v>127</v>
      </c>
      <c r="G65" s="73" t="e">
        <f>SUM(G55:G64)</f>
        <v>#DIV/0!</v>
      </c>
      <c r="H65" s="75"/>
      <c r="I65" s="76" t="s">
        <v>51</v>
      </c>
      <c r="J65" s="77" t="e">
        <f>SUM(J55:J64)</f>
        <v>#DIV/0!</v>
      </c>
    </row>
    <row r="66" spans="1:10" ht="15.75" customHeight="1" x14ac:dyDescent="0.25"/>
    <row r="67" spans="1:10" ht="15.75" customHeight="1" x14ac:dyDescent="0.3">
      <c r="A67" s="29" t="str">
        <f>$A$1</f>
        <v>GREEN VALLEY</v>
      </c>
      <c r="B67" s="30" t="s">
        <v>23</v>
      </c>
      <c r="C67" s="81">
        <v>0</v>
      </c>
      <c r="D67" s="32" t="s">
        <v>24</v>
      </c>
      <c r="E67" s="33" t="e">
        <f>H67/J67</f>
        <v>#DIV/0!</v>
      </c>
      <c r="F67" s="34" t="s">
        <v>25</v>
      </c>
      <c r="G67" s="35" t="s">
        <v>26</v>
      </c>
      <c r="H67" s="82"/>
      <c r="I67" s="37" t="s">
        <v>27</v>
      </c>
      <c r="J67" s="83"/>
    </row>
    <row r="68" spans="1:10" ht="15.75" customHeight="1" x14ac:dyDescent="0.3">
      <c r="A68" s="39" t="s">
        <v>28</v>
      </c>
      <c r="B68" s="40">
        <v>5</v>
      </c>
      <c r="C68" s="41" t="s">
        <v>29</v>
      </c>
      <c r="D68" s="41" t="s">
        <v>30</v>
      </c>
      <c r="E68" s="42" t="s">
        <v>31</v>
      </c>
      <c r="F68" s="42" t="s">
        <v>32</v>
      </c>
      <c r="G68" s="42" t="s">
        <v>129</v>
      </c>
      <c r="H68" s="43" t="s">
        <v>34</v>
      </c>
      <c r="I68" s="42" t="s">
        <v>35</v>
      </c>
      <c r="J68" s="44" t="s">
        <v>37</v>
      </c>
    </row>
    <row r="69" spans="1:10" ht="15.75" customHeight="1" x14ac:dyDescent="0.3">
      <c r="A69" s="15" t="s">
        <v>39</v>
      </c>
      <c r="B69" s="84"/>
      <c r="C69" s="46">
        <v>1</v>
      </c>
      <c r="D69" s="46">
        <f>$E$10*0.5+C67</f>
        <v>2.8636363636363638</v>
      </c>
      <c r="E69" s="47"/>
      <c r="F69" s="49" t="e">
        <f>E67</f>
        <v>#DIV/0!</v>
      </c>
      <c r="G69" s="50" t="e">
        <f t="shared" ref="G69:G78" si="15">E69*F69*$H$13</f>
        <v>#DIV/0!</v>
      </c>
      <c r="H69" s="51" t="s">
        <v>130</v>
      </c>
      <c r="I69" s="85"/>
      <c r="J69" s="53" t="e">
        <f t="shared" ref="J69:J78" si="16">G69*I69</f>
        <v>#DIV/0!</v>
      </c>
    </row>
    <row r="70" spans="1:10" ht="15.75" customHeight="1" x14ac:dyDescent="0.3">
      <c r="A70" s="54" t="s">
        <v>43</v>
      </c>
      <c r="B70" s="62"/>
      <c r="C70" s="46">
        <v>2</v>
      </c>
      <c r="D70" s="56">
        <f t="shared" ref="D70:D78" si="17">D69+$E$10</f>
        <v>8.5909090909090917</v>
      </c>
      <c r="E70" s="47"/>
      <c r="F70" s="49" t="e">
        <f>E67</f>
        <v>#DIV/0!</v>
      </c>
      <c r="G70" s="50" t="e">
        <f t="shared" si="15"/>
        <v>#DIV/0!</v>
      </c>
      <c r="H70" s="112">
        <v>6.9444444440000001E-3</v>
      </c>
      <c r="I70" s="85"/>
      <c r="J70" s="53" t="e">
        <f t="shared" si="16"/>
        <v>#DIV/0!</v>
      </c>
    </row>
    <row r="71" spans="1:10" ht="15.75" customHeight="1" x14ac:dyDescent="0.3">
      <c r="A71" s="59" t="s">
        <v>44</v>
      </c>
      <c r="B71" s="62"/>
      <c r="C71" s="46">
        <v>3</v>
      </c>
      <c r="D71" s="56">
        <f t="shared" si="17"/>
        <v>14.31818181818182</v>
      </c>
      <c r="E71" s="47"/>
      <c r="F71" s="49" t="e">
        <f>E67</f>
        <v>#DIV/0!</v>
      </c>
      <c r="G71" s="50" t="e">
        <f t="shared" si="15"/>
        <v>#DIV/0!</v>
      </c>
      <c r="H71" s="113"/>
      <c r="I71" s="85"/>
      <c r="J71" s="53" t="e">
        <f t="shared" si="16"/>
        <v>#DIV/0!</v>
      </c>
    </row>
    <row r="72" spans="1:10" ht="15.75" customHeight="1" x14ac:dyDescent="0.3">
      <c r="A72" s="61" t="s">
        <v>9</v>
      </c>
      <c r="B72" s="62"/>
      <c r="C72" s="46">
        <v>4</v>
      </c>
      <c r="D72" s="56">
        <f t="shared" si="17"/>
        <v>20.045454545454547</v>
      </c>
      <c r="E72" s="47"/>
      <c r="F72" s="49" t="e">
        <f>E67</f>
        <v>#DIV/0!</v>
      </c>
      <c r="G72" s="50" t="e">
        <f t="shared" si="15"/>
        <v>#DIV/0!</v>
      </c>
      <c r="H72" s="113"/>
      <c r="I72" s="85"/>
      <c r="J72" s="53" t="e">
        <f t="shared" si="16"/>
        <v>#DIV/0!</v>
      </c>
    </row>
    <row r="73" spans="1:10" ht="15.75" customHeight="1" x14ac:dyDescent="0.3">
      <c r="A73" s="61" t="s">
        <v>10</v>
      </c>
      <c r="B73" s="63"/>
      <c r="C73" s="46">
        <v>5</v>
      </c>
      <c r="D73" s="56">
        <f t="shared" si="17"/>
        <v>25.772727272727273</v>
      </c>
      <c r="E73" s="47"/>
      <c r="F73" s="49" t="e">
        <f>E67</f>
        <v>#DIV/0!</v>
      </c>
      <c r="G73" s="50" t="e">
        <f t="shared" si="15"/>
        <v>#DIV/0!</v>
      </c>
      <c r="H73" s="113"/>
      <c r="I73" s="85"/>
      <c r="J73" s="53" t="e">
        <f t="shared" si="16"/>
        <v>#DIV/0!</v>
      </c>
    </row>
    <row r="74" spans="1:10" ht="15.75" customHeight="1" x14ac:dyDescent="0.3">
      <c r="A74" s="65" t="s">
        <v>46</v>
      </c>
      <c r="B74" s="86"/>
      <c r="C74" s="46">
        <v>6</v>
      </c>
      <c r="D74" s="56">
        <f t="shared" si="17"/>
        <v>31.5</v>
      </c>
      <c r="E74" s="47"/>
      <c r="F74" s="49" t="e">
        <f>E67</f>
        <v>#DIV/0!</v>
      </c>
      <c r="G74" s="50" t="e">
        <f t="shared" si="15"/>
        <v>#DIV/0!</v>
      </c>
      <c r="H74" s="113"/>
      <c r="I74" s="85"/>
      <c r="J74" s="53" t="e">
        <f t="shared" si="16"/>
        <v>#DIV/0!</v>
      </c>
    </row>
    <row r="75" spans="1:10" ht="15.75" customHeight="1" x14ac:dyDescent="0.3">
      <c r="A75" s="106" t="s">
        <v>47</v>
      </c>
      <c r="B75" s="109"/>
      <c r="C75" s="46">
        <v>7</v>
      </c>
      <c r="D75" s="56">
        <f t="shared" si="17"/>
        <v>37.227272727272727</v>
      </c>
      <c r="E75" s="47"/>
      <c r="F75" s="49" t="e">
        <f>E67</f>
        <v>#DIV/0!</v>
      </c>
      <c r="G75" s="50" t="e">
        <f t="shared" si="15"/>
        <v>#DIV/0!</v>
      </c>
      <c r="H75" s="113"/>
      <c r="I75" s="85"/>
      <c r="J75" s="53" t="e">
        <f t="shared" si="16"/>
        <v>#DIV/0!</v>
      </c>
    </row>
    <row r="76" spans="1:10" ht="15.75" customHeight="1" x14ac:dyDescent="0.3">
      <c r="A76" s="107"/>
      <c r="B76" s="110"/>
      <c r="C76" s="46">
        <v>8</v>
      </c>
      <c r="D76" s="56">
        <f t="shared" si="17"/>
        <v>42.954545454545453</v>
      </c>
      <c r="E76" s="47"/>
      <c r="F76" s="49" t="e">
        <f>E67</f>
        <v>#DIV/0!</v>
      </c>
      <c r="G76" s="50" t="e">
        <f t="shared" si="15"/>
        <v>#DIV/0!</v>
      </c>
      <c r="H76" s="113"/>
      <c r="I76" s="47"/>
      <c r="J76" s="53" t="e">
        <f t="shared" si="16"/>
        <v>#DIV/0!</v>
      </c>
    </row>
    <row r="77" spans="1:10" ht="15.75" customHeight="1" x14ac:dyDescent="0.3">
      <c r="A77" s="107"/>
      <c r="B77" s="110"/>
      <c r="C77" s="46">
        <v>9</v>
      </c>
      <c r="D77" s="56">
        <f t="shared" si="17"/>
        <v>48.68181818181818</v>
      </c>
      <c r="E77" s="47"/>
      <c r="F77" s="49" t="e">
        <f>E67</f>
        <v>#DIV/0!</v>
      </c>
      <c r="G77" s="50" t="e">
        <f t="shared" si="15"/>
        <v>#DIV/0!</v>
      </c>
      <c r="H77" s="113"/>
      <c r="I77" s="47"/>
      <c r="J77" s="53" t="e">
        <f t="shared" si="16"/>
        <v>#DIV/0!</v>
      </c>
    </row>
    <row r="78" spans="1:10" ht="15.75" customHeight="1" x14ac:dyDescent="0.3">
      <c r="A78" s="107"/>
      <c r="B78" s="110"/>
      <c r="C78" s="46">
        <v>10</v>
      </c>
      <c r="D78" s="56">
        <f t="shared" si="17"/>
        <v>54.409090909090907</v>
      </c>
      <c r="E78" s="47"/>
      <c r="F78" s="49" t="e">
        <f>E67</f>
        <v>#DIV/0!</v>
      </c>
      <c r="G78" s="50" t="e">
        <f t="shared" si="15"/>
        <v>#DIV/0!</v>
      </c>
      <c r="H78" s="114"/>
      <c r="I78" s="47"/>
      <c r="J78" s="53" t="e">
        <f t="shared" si="16"/>
        <v>#DIV/0!</v>
      </c>
    </row>
    <row r="79" spans="1:10" ht="15.75" customHeight="1" x14ac:dyDescent="0.3">
      <c r="A79" s="108"/>
      <c r="B79" s="111"/>
      <c r="C79" s="70"/>
      <c r="D79" s="70"/>
      <c r="E79" s="71"/>
      <c r="F79" s="72" t="s">
        <v>137</v>
      </c>
      <c r="G79" s="73" t="e">
        <f>SUM(G69:G78)</f>
        <v>#DIV/0!</v>
      </c>
      <c r="H79" s="75"/>
      <c r="I79" s="76" t="s">
        <v>51</v>
      </c>
      <c r="J79" s="77" t="e">
        <f>SUM(J69:J78)</f>
        <v>#DIV/0!</v>
      </c>
    </row>
    <row r="80" spans="1:10" ht="15.75" customHeight="1" x14ac:dyDescent="0.25"/>
    <row r="81" spans="1:10" ht="15.75" customHeight="1" x14ac:dyDescent="0.3">
      <c r="A81" s="29" t="str">
        <f>$A$1</f>
        <v>GREEN VALLEY</v>
      </c>
      <c r="B81" s="30" t="s">
        <v>23</v>
      </c>
      <c r="C81" s="81">
        <v>0</v>
      </c>
      <c r="D81" s="32" t="s">
        <v>24</v>
      </c>
      <c r="E81" s="33" t="e">
        <f>H81/J81</f>
        <v>#DIV/0!</v>
      </c>
      <c r="F81" s="34" t="s">
        <v>25</v>
      </c>
      <c r="G81" s="35" t="s">
        <v>26</v>
      </c>
      <c r="H81" s="82"/>
      <c r="I81" s="37" t="s">
        <v>27</v>
      </c>
      <c r="J81" s="83"/>
    </row>
    <row r="82" spans="1:10" ht="15.75" customHeight="1" x14ac:dyDescent="0.3">
      <c r="A82" s="39" t="s">
        <v>28</v>
      </c>
      <c r="B82" s="40">
        <v>6</v>
      </c>
      <c r="C82" s="41" t="s">
        <v>29</v>
      </c>
      <c r="D82" s="41" t="s">
        <v>30</v>
      </c>
      <c r="E82" s="42" t="s">
        <v>31</v>
      </c>
      <c r="F82" s="42" t="s">
        <v>32</v>
      </c>
      <c r="G82" s="42" t="s">
        <v>139</v>
      </c>
      <c r="H82" s="43" t="s">
        <v>34</v>
      </c>
      <c r="I82" s="42" t="s">
        <v>35</v>
      </c>
      <c r="J82" s="44" t="s">
        <v>37</v>
      </c>
    </row>
    <row r="83" spans="1:10" ht="15.75" customHeight="1" x14ac:dyDescent="0.3">
      <c r="A83" s="15" t="s">
        <v>39</v>
      </c>
      <c r="B83" s="84"/>
      <c r="C83" s="46">
        <v>1</v>
      </c>
      <c r="D83" s="46">
        <f>$E$10*0.5+C81</f>
        <v>2.8636363636363638</v>
      </c>
      <c r="E83" s="47"/>
      <c r="F83" s="49" t="e">
        <f>E81</f>
        <v>#DIV/0!</v>
      </c>
      <c r="G83" s="50" t="e">
        <f t="shared" ref="G83:G92" si="18">E83*F83*$H$13</f>
        <v>#DIV/0!</v>
      </c>
      <c r="H83" s="51" t="s">
        <v>142</v>
      </c>
      <c r="I83" s="85"/>
      <c r="J83" s="53" t="e">
        <f t="shared" ref="J83:J92" si="19">G83*I83</f>
        <v>#DIV/0!</v>
      </c>
    </row>
    <row r="84" spans="1:10" ht="15.75" customHeight="1" x14ac:dyDescent="0.3">
      <c r="A84" s="54" t="s">
        <v>43</v>
      </c>
      <c r="B84" s="62"/>
      <c r="C84" s="46">
        <v>2</v>
      </c>
      <c r="D84" s="56">
        <f t="shared" ref="D84:D92" si="20">D83+$E$10</f>
        <v>8.5909090909090917</v>
      </c>
      <c r="E84" s="47"/>
      <c r="F84" s="49" t="e">
        <f>E81</f>
        <v>#DIV/0!</v>
      </c>
      <c r="G84" s="50" t="e">
        <f t="shared" si="18"/>
        <v>#DIV/0!</v>
      </c>
      <c r="H84" s="112">
        <v>6.9444444440000001E-3</v>
      </c>
      <c r="I84" s="85"/>
      <c r="J84" s="53" t="e">
        <f t="shared" si="19"/>
        <v>#DIV/0!</v>
      </c>
    </row>
    <row r="85" spans="1:10" ht="15.75" customHeight="1" x14ac:dyDescent="0.3">
      <c r="A85" s="59" t="s">
        <v>44</v>
      </c>
      <c r="B85" s="62"/>
      <c r="C85" s="46">
        <v>3</v>
      </c>
      <c r="D85" s="56">
        <f t="shared" si="20"/>
        <v>14.31818181818182</v>
      </c>
      <c r="E85" s="47"/>
      <c r="F85" s="49" t="e">
        <f>E81</f>
        <v>#DIV/0!</v>
      </c>
      <c r="G85" s="50" t="e">
        <f t="shared" si="18"/>
        <v>#DIV/0!</v>
      </c>
      <c r="H85" s="113"/>
      <c r="I85" s="85"/>
      <c r="J85" s="53" t="e">
        <f t="shared" si="19"/>
        <v>#DIV/0!</v>
      </c>
    </row>
    <row r="86" spans="1:10" ht="15.75" customHeight="1" x14ac:dyDescent="0.3">
      <c r="A86" s="61" t="s">
        <v>9</v>
      </c>
      <c r="B86" s="62"/>
      <c r="C86" s="46">
        <v>4</v>
      </c>
      <c r="D86" s="56">
        <f t="shared" si="20"/>
        <v>20.045454545454547</v>
      </c>
      <c r="E86" s="47"/>
      <c r="F86" s="49" t="e">
        <f>E81</f>
        <v>#DIV/0!</v>
      </c>
      <c r="G86" s="50" t="e">
        <f t="shared" si="18"/>
        <v>#DIV/0!</v>
      </c>
      <c r="H86" s="113"/>
      <c r="I86" s="85"/>
      <c r="J86" s="53" t="e">
        <f t="shared" si="19"/>
        <v>#DIV/0!</v>
      </c>
    </row>
    <row r="87" spans="1:10" ht="15.75" customHeight="1" x14ac:dyDescent="0.3">
      <c r="A87" s="61" t="s">
        <v>10</v>
      </c>
      <c r="B87" s="63"/>
      <c r="C87" s="46">
        <v>5</v>
      </c>
      <c r="D87" s="56">
        <f t="shared" si="20"/>
        <v>25.772727272727273</v>
      </c>
      <c r="E87" s="47"/>
      <c r="F87" s="49" t="e">
        <f>E81</f>
        <v>#DIV/0!</v>
      </c>
      <c r="G87" s="50" t="e">
        <f t="shared" si="18"/>
        <v>#DIV/0!</v>
      </c>
      <c r="H87" s="113"/>
      <c r="I87" s="85"/>
      <c r="J87" s="53" t="e">
        <f t="shared" si="19"/>
        <v>#DIV/0!</v>
      </c>
    </row>
    <row r="88" spans="1:10" ht="15.75" customHeight="1" x14ac:dyDescent="0.3">
      <c r="A88" s="65" t="s">
        <v>46</v>
      </c>
      <c r="B88" s="86"/>
      <c r="C88" s="46">
        <v>6</v>
      </c>
      <c r="D88" s="56">
        <f t="shared" si="20"/>
        <v>31.5</v>
      </c>
      <c r="E88" s="47"/>
      <c r="F88" s="49" t="e">
        <f>E81</f>
        <v>#DIV/0!</v>
      </c>
      <c r="G88" s="50" t="e">
        <f t="shared" si="18"/>
        <v>#DIV/0!</v>
      </c>
      <c r="H88" s="113"/>
      <c r="I88" s="85"/>
      <c r="J88" s="53" t="e">
        <f t="shared" si="19"/>
        <v>#DIV/0!</v>
      </c>
    </row>
    <row r="89" spans="1:10" ht="15.75" customHeight="1" x14ac:dyDescent="0.3">
      <c r="A89" s="106" t="s">
        <v>47</v>
      </c>
      <c r="B89" s="109"/>
      <c r="C89" s="46">
        <v>7</v>
      </c>
      <c r="D89" s="56">
        <f t="shared" si="20"/>
        <v>37.227272727272727</v>
      </c>
      <c r="E89" s="47"/>
      <c r="F89" s="49" t="e">
        <f>E81</f>
        <v>#DIV/0!</v>
      </c>
      <c r="G89" s="50" t="e">
        <f t="shared" si="18"/>
        <v>#DIV/0!</v>
      </c>
      <c r="H89" s="113"/>
      <c r="I89" s="85"/>
      <c r="J89" s="53" t="e">
        <f t="shared" si="19"/>
        <v>#DIV/0!</v>
      </c>
    </row>
    <row r="90" spans="1:10" ht="15.75" customHeight="1" x14ac:dyDescent="0.3">
      <c r="A90" s="107"/>
      <c r="B90" s="110"/>
      <c r="C90" s="46">
        <v>8</v>
      </c>
      <c r="D90" s="56">
        <f t="shared" si="20"/>
        <v>42.954545454545453</v>
      </c>
      <c r="E90" s="47"/>
      <c r="F90" s="49" t="e">
        <f>E81</f>
        <v>#DIV/0!</v>
      </c>
      <c r="G90" s="50" t="e">
        <f t="shared" si="18"/>
        <v>#DIV/0!</v>
      </c>
      <c r="H90" s="113"/>
      <c r="I90" s="47"/>
      <c r="J90" s="53" t="e">
        <f t="shared" si="19"/>
        <v>#DIV/0!</v>
      </c>
    </row>
    <row r="91" spans="1:10" ht="15.75" customHeight="1" x14ac:dyDescent="0.3">
      <c r="A91" s="107"/>
      <c r="B91" s="110"/>
      <c r="C91" s="46">
        <v>9</v>
      </c>
      <c r="D91" s="56">
        <f t="shared" si="20"/>
        <v>48.68181818181818</v>
      </c>
      <c r="E91" s="47"/>
      <c r="F91" s="49" t="e">
        <f>E81</f>
        <v>#DIV/0!</v>
      </c>
      <c r="G91" s="50" t="e">
        <f t="shared" si="18"/>
        <v>#DIV/0!</v>
      </c>
      <c r="H91" s="113"/>
      <c r="I91" s="47"/>
      <c r="J91" s="53" t="e">
        <f t="shared" si="19"/>
        <v>#DIV/0!</v>
      </c>
    </row>
    <row r="92" spans="1:10" ht="15.75" customHeight="1" x14ac:dyDescent="0.3">
      <c r="A92" s="107"/>
      <c r="B92" s="110"/>
      <c r="C92" s="46">
        <v>10</v>
      </c>
      <c r="D92" s="56">
        <f t="shared" si="20"/>
        <v>54.409090909090907</v>
      </c>
      <c r="E92" s="47"/>
      <c r="F92" s="49" t="e">
        <f>E81</f>
        <v>#DIV/0!</v>
      </c>
      <c r="G92" s="50" t="e">
        <f t="shared" si="18"/>
        <v>#DIV/0!</v>
      </c>
      <c r="H92" s="114"/>
      <c r="I92" s="47"/>
      <c r="J92" s="53" t="e">
        <f t="shared" si="19"/>
        <v>#DIV/0!</v>
      </c>
    </row>
    <row r="93" spans="1:10" ht="15.75" customHeight="1" x14ac:dyDescent="0.3">
      <c r="A93" s="108"/>
      <c r="B93" s="111"/>
      <c r="C93" s="70"/>
      <c r="D93" s="70"/>
      <c r="E93" s="71"/>
      <c r="F93" s="72" t="s">
        <v>146</v>
      </c>
      <c r="G93" s="73" t="e">
        <f>SUM(G83:G92)</f>
        <v>#DIV/0!</v>
      </c>
      <c r="H93" s="75"/>
      <c r="I93" s="76" t="s">
        <v>51</v>
      </c>
      <c r="J93" s="77" t="e">
        <f>SUM(J83:J92)</f>
        <v>#DIV/0!</v>
      </c>
    </row>
    <row r="94" spans="1:10" ht="15.75" customHeight="1" x14ac:dyDescent="0.25"/>
    <row r="95" spans="1:10" ht="15.75" customHeight="1" x14ac:dyDescent="0.25"/>
    <row r="96" spans="1:10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9">
    <mergeCell ref="B1:G1"/>
    <mergeCell ref="H13:H21"/>
    <mergeCell ref="A18:A23"/>
    <mergeCell ref="B18:B23"/>
    <mergeCell ref="H28:H36"/>
    <mergeCell ref="B33:B37"/>
    <mergeCell ref="A89:A93"/>
    <mergeCell ref="B89:B93"/>
    <mergeCell ref="H42:H50"/>
    <mergeCell ref="H56:H64"/>
    <mergeCell ref="H70:H78"/>
    <mergeCell ref="H84:H92"/>
    <mergeCell ref="B47:B51"/>
    <mergeCell ref="A33:A37"/>
    <mergeCell ref="A47:A51"/>
    <mergeCell ref="A61:A65"/>
    <mergeCell ref="B61:B65"/>
    <mergeCell ref="A75:A79"/>
    <mergeCell ref="B75:B79"/>
  </mergeCells>
  <dataValidations count="1">
    <dataValidation type="list" allowBlank="1" showErrorMessage="1" sqref="B17 B32 B46 B60 B74 B88">
      <formula1>$H$5:$H$8</formula1>
    </dataValidation>
  </dataValidation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workbookViewId="0"/>
  </sheetViews>
  <sheetFormatPr defaultColWidth="12.59765625" defaultRowHeight="15" customHeight="1" x14ac:dyDescent="0.25"/>
  <cols>
    <col min="1" max="1" width="18.69921875" customWidth="1"/>
    <col min="2" max="2" width="20.69921875" customWidth="1"/>
    <col min="3" max="3" width="11.69921875" customWidth="1"/>
    <col min="4" max="4" width="18.19921875" customWidth="1"/>
    <col min="5" max="5" width="14.3984375" customWidth="1"/>
    <col min="6" max="7" width="20.69921875" customWidth="1"/>
    <col min="8" max="8" width="12.59765625" customWidth="1"/>
    <col min="9" max="9" width="14.8984375" customWidth="1"/>
    <col min="10" max="10" width="8.19921875" customWidth="1"/>
    <col min="11" max="26" width="7.59765625" customWidth="1"/>
  </cols>
  <sheetData>
    <row r="1" spans="1:11" ht="22.8" x14ac:dyDescent="0.4">
      <c r="A1" s="1" t="s">
        <v>93</v>
      </c>
      <c r="B1" s="115" t="s">
        <v>1</v>
      </c>
      <c r="C1" s="116"/>
      <c r="D1" s="116"/>
      <c r="E1" s="116"/>
      <c r="F1" s="116"/>
      <c r="G1" s="117"/>
      <c r="I1" s="2" t="s">
        <v>4</v>
      </c>
    </row>
    <row r="2" spans="1:11" ht="13.5" customHeight="1" x14ac:dyDescent="0.3">
      <c r="A2" s="3" t="s">
        <v>5</v>
      </c>
      <c r="B2" s="4" t="s">
        <v>6</v>
      </c>
      <c r="C2" s="4" t="s">
        <v>7</v>
      </c>
      <c r="D2" s="4" t="s">
        <v>8</v>
      </c>
      <c r="E2" s="5" t="s">
        <v>9</v>
      </c>
      <c r="F2" s="5" t="s">
        <v>10</v>
      </c>
      <c r="G2" s="6" t="s">
        <v>11</v>
      </c>
      <c r="I2" s="7" t="s">
        <v>12</v>
      </c>
    </row>
    <row r="3" spans="1:11" ht="14.4" x14ac:dyDescent="0.3">
      <c r="A3" s="8">
        <f>B11</f>
        <v>1</v>
      </c>
      <c r="B3" s="9">
        <f>B12+B13</f>
        <v>0</v>
      </c>
      <c r="C3" s="10" t="e">
        <f>J23</f>
        <v>#DIV/0!</v>
      </c>
      <c r="D3" s="10" t="e">
        <f t="shared" ref="D3:D8" si="0">C3*448.8325660485</f>
        <v>#DIV/0!</v>
      </c>
      <c r="E3" s="11">
        <f>B15</f>
        <v>0</v>
      </c>
      <c r="F3" s="12">
        <f>B16</f>
        <v>0</v>
      </c>
      <c r="G3" s="13" t="str">
        <f>B17</f>
        <v>G</v>
      </c>
      <c r="I3" s="14" t="s">
        <v>13</v>
      </c>
    </row>
    <row r="4" spans="1:11" ht="14.4" x14ac:dyDescent="0.3">
      <c r="A4" s="15">
        <f>B26</f>
        <v>2</v>
      </c>
      <c r="B4" s="16">
        <f>B27+B28</f>
        <v>0</v>
      </c>
      <c r="C4" s="17" t="e">
        <f>J37</f>
        <v>#DIV/0!</v>
      </c>
      <c r="D4" s="17" t="e">
        <f t="shared" si="0"/>
        <v>#DIV/0!</v>
      </c>
      <c r="E4" s="18">
        <f>B30</f>
        <v>0</v>
      </c>
      <c r="F4" s="19">
        <f>B31</f>
        <v>0</v>
      </c>
      <c r="G4" s="20" t="str">
        <f>B32</f>
        <v>G</v>
      </c>
      <c r="I4" s="21" t="s">
        <v>14</v>
      </c>
    </row>
    <row r="5" spans="1:11" ht="14.4" x14ac:dyDescent="0.3">
      <c r="A5" s="15">
        <f>B40</f>
        <v>3</v>
      </c>
      <c r="B5" s="16">
        <f>B41+B42</f>
        <v>0</v>
      </c>
      <c r="C5" s="17" t="e">
        <f>J51</f>
        <v>#DIV/0!</v>
      </c>
      <c r="D5" s="17" t="e">
        <f t="shared" si="0"/>
        <v>#DIV/0!</v>
      </c>
      <c r="E5" s="18">
        <f>B44</f>
        <v>0</v>
      </c>
      <c r="F5" s="19">
        <f>B45</f>
        <v>0</v>
      </c>
      <c r="G5" s="20" t="str">
        <f>B46</f>
        <v>G</v>
      </c>
      <c r="H5" s="22" t="s">
        <v>15</v>
      </c>
      <c r="I5" s="21" t="s">
        <v>16</v>
      </c>
    </row>
    <row r="6" spans="1:11" ht="14.4" x14ac:dyDescent="0.3">
      <c r="A6" s="15">
        <f>B54</f>
        <v>4</v>
      </c>
      <c r="B6" s="16">
        <f>B55+B56</f>
        <v>0</v>
      </c>
      <c r="C6" s="17" t="e">
        <f>J65</f>
        <v>#DIV/0!</v>
      </c>
      <c r="D6" s="17" t="e">
        <f t="shared" si="0"/>
        <v>#DIV/0!</v>
      </c>
      <c r="E6" s="18">
        <f>B58</f>
        <v>0</v>
      </c>
      <c r="F6" s="19">
        <f>B59</f>
        <v>0</v>
      </c>
      <c r="G6" s="20">
        <f>B60</f>
        <v>0</v>
      </c>
      <c r="H6" s="22" t="s">
        <v>17</v>
      </c>
      <c r="I6" s="21" t="s">
        <v>18</v>
      </c>
    </row>
    <row r="7" spans="1:11" ht="14.4" x14ac:dyDescent="0.3">
      <c r="A7" s="15">
        <f>B68</f>
        <v>5</v>
      </c>
      <c r="B7" s="16">
        <f>B69+B70</f>
        <v>0</v>
      </c>
      <c r="C7" s="17" t="e">
        <f>J79</f>
        <v>#DIV/0!</v>
      </c>
      <c r="D7" s="17" t="e">
        <f t="shared" si="0"/>
        <v>#DIV/0!</v>
      </c>
      <c r="E7" s="18">
        <f>B72</f>
        <v>0</v>
      </c>
      <c r="F7" s="19">
        <f>B73</f>
        <v>0</v>
      </c>
      <c r="G7" s="20">
        <f>B74</f>
        <v>0</v>
      </c>
      <c r="H7" s="22" t="s">
        <v>19</v>
      </c>
      <c r="I7" s="21" t="s">
        <v>20</v>
      </c>
    </row>
    <row r="8" spans="1:11" ht="14.4" x14ac:dyDescent="0.3">
      <c r="A8" s="23">
        <f>B82</f>
        <v>6</v>
      </c>
      <c r="B8" s="24">
        <f>B83+B84</f>
        <v>0</v>
      </c>
      <c r="C8" s="25" t="e">
        <f>J93</f>
        <v>#DIV/0!</v>
      </c>
      <c r="D8" s="25" t="e">
        <f t="shared" si="0"/>
        <v>#DIV/0!</v>
      </c>
      <c r="E8" s="28">
        <f>B86</f>
        <v>0</v>
      </c>
      <c r="F8" s="26">
        <f>B87</f>
        <v>0</v>
      </c>
      <c r="G8" s="27">
        <f>B88</f>
        <v>0</v>
      </c>
      <c r="H8" s="22" t="s">
        <v>21</v>
      </c>
      <c r="I8" s="21" t="s">
        <v>22</v>
      </c>
    </row>
    <row r="10" spans="1:11" ht="14.4" x14ac:dyDescent="0.3">
      <c r="A10" s="29" t="str">
        <f>$A$1</f>
        <v>GREEN VALLEY</v>
      </c>
      <c r="B10" s="30" t="s">
        <v>23</v>
      </c>
      <c r="C10" s="89"/>
      <c r="D10" s="32" t="s">
        <v>24</v>
      </c>
      <c r="E10" s="33" t="e">
        <f>H10/J10</f>
        <v>#DIV/0!</v>
      </c>
      <c r="F10" s="34" t="s">
        <v>25</v>
      </c>
      <c r="G10" s="35" t="s">
        <v>26</v>
      </c>
      <c r="H10" s="90"/>
      <c r="I10" s="37" t="s">
        <v>27</v>
      </c>
      <c r="J10" s="91"/>
    </row>
    <row r="11" spans="1:11" ht="13.5" customHeight="1" x14ac:dyDescent="0.3">
      <c r="A11" s="39" t="s">
        <v>28</v>
      </c>
      <c r="B11" s="40">
        <v>1</v>
      </c>
      <c r="C11" s="41" t="s">
        <v>29</v>
      </c>
      <c r="D11" s="41" t="s">
        <v>30</v>
      </c>
      <c r="E11" s="42" t="s">
        <v>31</v>
      </c>
      <c r="F11" s="42" t="s">
        <v>32</v>
      </c>
      <c r="G11" s="42" t="s">
        <v>101</v>
      </c>
      <c r="H11" s="43" t="s">
        <v>34</v>
      </c>
      <c r="I11" s="42" t="s">
        <v>35</v>
      </c>
      <c r="J11" s="44" t="s">
        <v>37</v>
      </c>
    </row>
    <row r="12" spans="1:11" ht="14.25" customHeight="1" x14ac:dyDescent="0.3">
      <c r="A12" s="15" t="s">
        <v>39</v>
      </c>
      <c r="B12" s="92"/>
      <c r="C12" s="46">
        <v>1</v>
      </c>
      <c r="D12" s="46" t="e">
        <f>$E$10*0.5+C10</f>
        <v>#DIV/0!</v>
      </c>
      <c r="E12" s="93"/>
      <c r="F12" s="49" t="e">
        <f>E10</f>
        <v>#DIV/0!</v>
      </c>
      <c r="G12" s="50" t="e">
        <f t="shared" ref="G12:G22" si="1">E12*F12*$H$13</f>
        <v>#DIV/0!</v>
      </c>
      <c r="H12" s="51" t="s">
        <v>104</v>
      </c>
      <c r="I12" s="94"/>
      <c r="J12" s="53" t="e">
        <f t="shared" ref="J12:J22" si="2">G12*I12</f>
        <v>#DIV/0!</v>
      </c>
    </row>
    <row r="13" spans="1:11" ht="14.4" x14ac:dyDescent="0.3">
      <c r="A13" s="54" t="s">
        <v>43</v>
      </c>
      <c r="B13" s="95"/>
      <c r="C13" s="46">
        <v>2</v>
      </c>
      <c r="D13" s="56" t="e">
        <f t="shared" ref="D13:D22" si="3">D12+$E$10</f>
        <v>#DIV/0!</v>
      </c>
      <c r="E13" s="96"/>
      <c r="F13" s="49" t="e">
        <f>E10</f>
        <v>#DIV/0!</v>
      </c>
      <c r="G13" s="50" t="e">
        <f t="shared" si="1"/>
        <v>#DIV/0!</v>
      </c>
      <c r="H13" s="112">
        <v>6.9444444440000001E-3</v>
      </c>
      <c r="I13" s="94"/>
      <c r="J13" s="53" t="e">
        <f t="shared" si="2"/>
        <v>#DIV/0!</v>
      </c>
      <c r="K13" s="58"/>
    </row>
    <row r="14" spans="1:11" ht="14.4" x14ac:dyDescent="0.3">
      <c r="A14" s="59" t="s">
        <v>44</v>
      </c>
      <c r="B14" s="97"/>
      <c r="C14" s="46">
        <v>3</v>
      </c>
      <c r="D14" s="56" t="e">
        <f t="shared" si="3"/>
        <v>#DIV/0!</v>
      </c>
      <c r="E14" s="96"/>
      <c r="F14" s="49" t="e">
        <f>E10</f>
        <v>#DIV/0!</v>
      </c>
      <c r="G14" s="50" t="e">
        <f t="shared" si="1"/>
        <v>#DIV/0!</v>
      </c>
      <c r="H14" s="113"/>
      <c r="I14" s="94"/>
      <c r="J14" s="53" t="e">
        <f t="shared" si="2"/>
        <v>#DIV/0!</v>
      </c>
      <c r="K14" s="58"/>
    </row>
    <row r="15" spans="1:11" ht="14.4" x14ac:dyDescent="0.3">
      <c r="A15" s="61" t="s">
        <v>9</v>
      </c>
      <c r="B15" s="62"/>
      <c r="C15" s="46">
        <v>4</v>
      </c>
      <c r="D15" s="56" t="e">
        <f t="shared" si="3"/>
        <v>#DIV/0!</v>
      </c>
      <c r="E15" s="96"/>
      <c r="F15" s="49" t="e">
        <f>E10</f>
        <v>#DIV/0!</v>
      </c>
      <c r="G15" s="50" t="e">
        <f t="shared" si="1"/>
        <v>#DIV/0!</v>
      </c>
      <c r="H15" s="113"/>
      <c r="I15" s="94"/>
      <c r="J15" s="53" t="e">
        <f t="shared" si="2"/>
        <v>#DIV/0!</v>
      </c>
    </row>
    <row r="16" spans="1:11" ht="14.4" x14ac:dyDescent="0.3">
      <c r="A16" s="61" t="s">
        <v>10</v>
      </c>
      <c r="B16" s="63"/>
      <c r="C16" s="46">
        <v>5</v>
      </c>
      <c r="D16" s="56" t="e">
        <f t="shared" si="3"/>
        <v>#DIV/0!</v>
      </c>
      <c r="E16" s="96"/>
      <c r="F16" s="49" t="e">
        <f>E10</f>
        <v>#DIV/0!</v>
      </c>
      <c r="G16" s="50" t="e">
        <f t="shared" si="1"/>
        <v>#DIV/0!</v>
      </c>
      <c r="H16" s="113"/>
      <c r="I16" s="94"/>
      <c r="J16" s="53" t="e">
        <f t="shared" si="2"/>
        <v>#DIV/0!</v>
      </c>
      <c r="K16" s="64"/>
    </row>
    <row r="17" spans="1:11" ht="14.4" x14ac:dyDescent="0.3">
      <c r="A17" s="65" t="s">
        <v>46</v>
      </c>
      <c r="B17" s="66" t="s">
        <v>17</v>
      </c>
      <c r="C17" s="46">
        <v>6</v>
      </c>
      <c r="D17" s="56" t="e">
        <f t="shared" si="3"/>
        <v>#DIV/0!</v>
      </c>
      <c r="E17" s="96"/>
      <c r="F17" s="49" t="e">
        <f>E10</f>
        <v>#DIV/0!</v>
      </c>
      <c r="G17" s="50" t="e">
        <f t="shared" si="1"/>
        <v>#DIV/0!</v>
      </c>
      <c r="H17" s="113"/>
      <c r="I17" s="94"/>
      <c r="J17" s="53" t="e">
        <f t="shared" si="2"/>
        <v>#DIV/0!</v>
      </c>
    </row>
    <row r="18" spans="1:11" ht="14.4" x14ac:dyDescent="0.3">
      <c r="A18" s="106" t="s">
        <v>47</v>
      </c>
      <c r="B18" s="109"/>
      <c r="C18" s="46">
        <v>7</v>
      </c>
      <c r="D18" s="56" t="e">
        <f t="shared" si="3"/>
        <v>#DIV/0!</v>
      </c>
      <c r="E18" s="96"/>
      <c r="F18" s="49" t="e">
        <f>E10</f>
        <v>#DIV/0!</v>
      </c>
      <c r="G18" s="50" t="e">
        <f t="shared" si="1"/>
        <v>#DIV/0!</v>
      </c>
      <c r="H18" s="113"/>
      <c r="I18" s="94"/>
      <c r="J18" s="53" t="e">
        <f t="shared" si="2"/>
        <v>#DIV/0!</v>
      </c>
      <c r="K18" s="58"/>
    </row>
    <row r="19" spans="1:11" ht="14.4" x14ac:dyDescent="0.3">
      <c r="A19" s="107"/>
      <c r="B19" s="110"/>
      <c r="C19" s="46">
        <v>8</v>
      </c>
      <c r="D19" s="56" t="e">
        <f t="shared" si="3"/>
        <v>#DIV/0!</v>
      </c>
      <c r="E19" s="96"/>
      <c r="F19" s="49" t="e">
        <f>E10</f>
        <v>#DIV/0!</v>
      </c>
      <c r="G19" s="50" t="e">
        <f t="shared" si="1"/>
        <v>#DIV/0!</v>
      </c>
      <c r="H19" s="113"/>
      <c r="I19" s="93"/>
      <c r="J19" s="53" t="e">
        <f t="shared" si="2"/>
        <v>#DIV/0!</v>
      </c>
    </row>
    <row r="20" spans="1:11" ht="14.4" x14ac:dyDescent="0.3">
      <c r="A20" s="107"/>
      <c r="B20" s="110"/>
      <c r="C20" s="46">
        <v>9</v>
      </c>
      <c r="D20" s="56" t="e">
        <f t="shared" si="3"/>
        <v>#DIV/0!</v>
      </c>
      <c r="E20" s="96"/>
      <c r="F20" s="49" t="e">
        <f>E10</f>
        <v>#DIV/0!</v>
      </c>
      <c r="G20" s="50" t="e">
        <f t="shared" si="1"/>
        <v>#DIV/0!</v>
      </c>
      <c r="H20" s="113"/>
      <c r="I20" s="93"/>
      <c r="J20" s="53" t="e">
        <f t="shared" si="2"/>
        <v>#DIV/0!</v>
      </c>
    </row>
    <row r="21" spans="1:11" ht="15.75" customHeight="1" x14ac:dyDescent="0.3">
      <c r="A21" s="107"/>
      <c r="B21" s="110"/>
      <c r="C21" s="46">
        <v>10</v>
      </c>
      <c r="D21" s="56" t="e">
        <f t="shared" si="3"/>
        <v>#DIV/0!</v>
      </c>
      <c r="E21" s="93"/>
      <c r="F21" s="49" t="e">
        <f>E10</f>
        <v>#DIV/0!</v>
      </c>
      <c r="G21" s="50" t="e">
        <f t="shared" si="1"/>
        <v>#DIV/0!</v>
      </c>
      <c r="H21" s="114"/>
      <c r="I21" s="93"/>
      <c r="J21" s="53" t="e">
        <f t="shared" si="2"/>
        <v>#DIV/0!</v>
      </c>
    </row>
    <row r="22" spans="1:11" ht="15.75" customHeight="1" x14ac:dyDescent="0.3">
      <c r="A22" s="107"/>
      <c r="B22" s="110"/>
      <c r="C22" s="67">
        <v>11</v>
      </c>
      <c r="D22" s="56" t="e">
        <f t="shared" si="3"/>
        <v>#DIV/0!</v>
      </c>
      <c r="E22" s="98"/>
      <c r="F22" s="69" t="e">
        <f>E$10</f>
        <v>#DIV/0!</v>
      </c>
      <c r="G22" s="50" t="e">
        <f t="shared" si="1"/>
        <v>#DIV/0!</v>
      </c>
      <c r="H22" s="57"/>
      <c r="I22" s="98"/>
      <c r="J22" s="53" t="e">
        <f t="shared" si="2"/>
        <v>#DIV/0!</v>
      </c>
    </row>
    <row r="23" spans="1:11" ht="15.75" customHeight="1" x14ac:dyDescent="0.3">
      <c r="A23" s="108"/>
      <c r="B23" s="111"/>
      <c r="C23" s="70"/>
      <c r="D23" s="70"/>
      <c r="E23" s="71"/>
      <c r="F23" s="72" t="s">
        <v>107</v>
      </c>
      <c r="G23" s="73" t="e">
        <f>SUM(G12:G22)</f>
        <v>#DIV/0!</v>
      </c>
      <c r="H23" s="75"/>
      <c r="I23" s="76" t="s">
        <v>51</v>
      </c>
      <c r="J23" s="77" t="e">
        <f>SUM(J12:J22)</f>
        <v>#DIV/0!</v>
      </c>
    </row>
    <row r="24" spans="1:11" ht="15.75" customHeight="1" x14ac:dyDescent="0.3">
      <c r="A24" s="78"/>
      <c r="B24" s="79"/>
      <c r="C24" s="64"/>
      <c r="D24" s="64"/>
      <c r="E24" s="64"/>
      <c r="F24" s="64"/>
      <c r="G24" s="64"/>
      <c r="H24" s="78"/>
      <c r="I24" s="80"/>
      <c r="J24" s="80"/>
    </row>
    <row r="25" spans="1:11" ht="15.75" customHeight="1" x14ac:dyDescent="0.3">
      <c r="A25" s="29" t="str">
        <f>$A$1</f>
        <v>GREEN VALLEY</v>
      </c>
      <c r="B25" s="30" t="s">
        <v>23</v>
      </c>
      <c r="C25" s="99"/>
      <c r="D25" s="32" t="s">
        <v>24</v>
      </c>
      <c r="E25" s="33" t="e">
        <f>H25/J25</f>
        <v>#DIV/0!</v>
      </c>
      <c r="F25" s="34" t="s">
        <v>25</v>
      </c>
      <c r="G25" s="35" t="s">
        <v>26</v>
      </c>
      <c r="H25" s="100"/>
      <c r="I25" s="37" t="s">
        <v>27</v>
      </c>
      <c r="J25" s="101"/>
    </row>
    <row r="26" spans="1:11" ht="15.75" customHeight="1" x14ac:dyDescent="0.3">
      <c r="A26" s="39" t="s">
        <v>28</v>
      </c>
      <c r="B26" s="40">
        <v>2</v>
      </c>
      <c r="C26" s="41" t="s">
        <v>29</v>
      </c>
      <c r="D26" s="41" t="s">
        <v>30</v>
      </c>
      <c r="E26" s="42" t="s">
        <v>31</v>
      </c>
      <c r="F26" s="42" t="s">
        <v>32</v>
      </c>
      <c r="G26" s="42" t="s">
        <v>109</v>
      </c>
      <c r="H26" s="43" t="s">
        <v>34</v>
      </c>
      <c r="I26" s="42" t="s">
        <v>35</v>
      </c>
      <c r="J26" s="44" t="s">
        <v>37</v>
      </c>
    </row>
    <row r="27" spans="1:11" ht="15.75" customHeight="1" x14ac:dyDescent="0.3">
      <c r="A27" s="15" t="s">
        <v>39</v>
      </c>
      <c r="B27" s="92"/>
      <c r="C27" s="46">
        <v>1</v>
      </c>
      <c r="D27" s="46" t="e">
        <f>$E$10*0.5+C25</f>
        <v>#DIV/0!</v>
      </c>
      <c r="E27" s="48">
        <v>1.2</v>
      </c>
      <c r="F27" s="49" t="e">
        <f>E25</f>
        <v>#DIV/0!</v>
      </c>
      <c r="G27" s="50" t="e">
        <f t="shared" ref="G27:G36" si="4">E27*F27*$H$13</f>
        <v>#DIV/0!</v>
      </c>
      <c r="H27" s="51" t="s">
        <v>112</v>
      </c>
      <c r="I27" s="94"/>
      <c r="J27" s="53" t="e">
        <f t="shared" ref="J27:J36" si="5">G27*I27</f>
        <v>#DIV/0!</v>
      </c>
    </row>
    <row r="28" spans="1:11" ht="15.75" customHeight="1" x14ac:dyDescent="0.3">
      <c r="A28" s="54" t="s">
        <v>43</v>
      </c>
      <c r="B28" s="95"/>
      <c r="C28" s="46">
        <v>2</v>
      </c>
      <c r="D28" s="56" t="e">
        <f t="shared" ref="D28:D36" si="6">D27+$E$10</f>
        <v>#DIV/0!</v>
      </c>
      <c r="E28" s="48">
        <v>1.2</v>
      </c>
      <c r="F28" s="49" t="e">
        <f>E25</f>
        <v>#DIV/0!</v>
      </c>
      <c r="G28" s="50" t="e">
        <f t="shared" si="4"/>
        <v>#DIV/0!</v>
      </c>
      <c r="H28" s="112">
        <v>6.9444444440000001E-3</v>
      </c>
      <c r="I28" s="94"/>
      <c r="J28" s="53" t="e">
        <f t="shared" si="5"/>
        <v>#DIV/0!</v>
      </c>
    </row>
    <row r="29" spans="1:11" ht="15.75" customHeight="1" x14ac:dyDescent="0.3">
      <c r="A29" s="59" t="s">
        <v>44</v>
      </c>
      <c r="B29" s="97"/>
      <c r="C29" s="46">
        <v>3</v>
      </c>
      <c r="D29" s="56" t="e">
        <f t="shared" si="6"/>
        <v>#DIV/0!</v>
      </c>
      <c r="E29" s="48">
        <v>1.2</v>
      </c>
      <c r="F29" s="49" t="e">
        <f>E25</f>
        <v>#DIV/0!</v>
      </c>
      <c r="G29" s="50" t="e">
        <f t="shared" si="4"/>
        <v>#DIV/0!</v>
      </c>
      <c r="H29" s="113"/>
      <c r="I29" s="94"/>
      <c r="J29" s="53" t="e">
        <f t="shared" si="5"/>
        <v>#DIV/0!</v>
      </c>
    </row>
    <row r="30" spans="1:11" ht="15.75" customHeight="1" x14ac:dyDescent="0.3">
      <c r="A30" s="61" t="s">
        <v>9</v>
      </c>
      <c r="B30" s="62"/>
      <c r="C30" s="46">
        <v>4</v>
      </c>
      <c r="D30" s="56" t="e">
        <f t="shared" si="6"/>
        <v>#DIV/0!</v>
      </c>
      <c r="E30" s="48">
        <v>1.2</v>
      </c>
      <c r="F30" s="49" t="e">
        <f>E25</f>
        <v>#DIV/0!</v>
      </c>
      <c r="G30" s="50" t="e">
        <f t="shared" si="4"/>
        <v>#DIV/0!</v>
      </c>
      <c r="H30" s="113"/>
      <c r="I30" s="94"/>
      <c r="J30" s="53" t="e">
        <f t="shared" si="5"/>
        <v>#DIV/0!</v>
      </c>
    </row>
    <row r="31" spans="1:11" ht="15.75" customHeight="1" x14ac:dyDescent="0.3">
      <c r="A31" s="61" t="s">
        <v>10</v>
      </c>
      <c r="B31" s="63"/>
      <c r="C31" s="46">
        <v>5</v>
      </c>
      <c r="D31" s="56" t="e">
        <f t="shared" si="6"/>
        <v>#DIV/0!</v>
      </c>
      <c r="E31" s="48">
        <v>1.8</v>
      </c>
      <c r="F31" s="49" t="e">
        <f>E25</f>
        <v>#DIV/0!</v>
      </c>
      <c r="G31" s="50" t="e">
        <f t="shared" si="4"/>
        <v>#DIV/0!</v>
      </c>
      <c r="H31" s="113"/>
      <c r="I31" s="94"/>
      <c r="J31" s="53" t="e">
        <f t="shared" si="5"/>
        <v>#DIV/0!</v>
      </c>
    </row>
    <row r="32" spans="1:11" ht="15.75" customHeight="1" x14ac:dyDescent="0.3">
      <c r="A32" s="65" t="s">
        <v>46</v>
      </c>
      <c r="B32" s="66" t="s">
        <v>17</v>
      </c>
      <c r="C32" s="46">
        <v>6</v>
      </c>
      <c r="D32" s="56" t="e">
        <f t="shared" si="6"/>
        <v>#DIV/0!</v>
      </c>
      <c r="E32" s="48">
        <v>1.8</v>
      </c>
      <c r="F32" s="49" t="e">
        <f>E25</f>
        <v>#DIV/0!</v>
      </c>
      <c r="G32" s="50" t="e">
        <f t="shared" si="4"/>
        <v>#DIV/0!</v>
      </c>
      <c r="H32" s="113"/>
      <c r="I32" s="94"/>
      <c r="J32" s="53" t="e">
        <f t="shared" si="5"/>
        <v>#DIV/0!</v>
      </c>
    </row>
    <row r="33" spans="1:10" ht="15.75" customHeight="1" x14ac:dyDescent="0.3">
      <c r="A33" s="106" t="s">
        <v>47</v>
      </c>
      <c r="B33" s="109"/>
      <c r="C33" s="46">
        <v>7</v>
      </c>
      <c r="D33" s="56" t="e">
        <f t="shared" si="6"/>
        <v>#DIV/0!</v>
      </c>
      <c r="E33" s="48">
        <v>1.2</v>
      </c>
      <c r="F33" s="49" t="e">
        <f>E25</f>
        <v>#DIV/0!</v>
      </c>
      <c r="G33" s="50" t="e">
        <f t="shared" si="4"/>
        <v>#DIV/0!</v>
      </c>
      <c r="H33" s="113"/>
      <c r="I33" s="94"/>
      <c r="J33" s="53" t="e">
        <f t="shared" si="5"/>
        <v>#DIV/0!</v>
      </c>
    </row>
    <row r="34" spans="1:10" ht="15.75" customHeight="1" x14ac:dyDescent="0.3">
      <c r="A34" s="107"/>
      <c r="B34" s="110"/>
      <c r="C34" s="46">
        <v>8</v>
      </c>
      <c r="D34" s="56" t="e">
        <f t="shared" si="6"/>
        <v>#DIV/0!</v>
      </c>
      <c r="E34" s="48">
        <v>1.2</v>
      </c>
      <c r="F34" s="49" t="e">
        <f>E25</f>
        <v>#DIV/0!</v>
      </c>
      <c r="G34" s="50" t="e">
        <f t="shared" si="4"/>
        <v>#DIV/0!</v>
      </c>
      <c r="H34" s="113"/>
      <c r="I34" s="93"/>
      <c r="J34" s="53" t="e">
        <f t="shared" si="5"/>
        <v>#DIV/0!</v>
      </c>
    </row>
    <row r="35" spans="1:10" ht="15.75" customHeight="1" x14ac:dyDescent="0.3">
      <c r="A35" s="107"/>
      <c r="B35" s="110"/>
      <c r="C35" s="46">
        <v>9</v>
      </c>
      <c r="D35" s="56" t="e">
        <f t="shared" si="6"/>
        <v>#DIV/0!</v>
      </c>
      <c r="E35" s="48">
        <v>0.6</v>
      </c>
      <c r="F35" s="49" t="e">
        <f>E25</f>
        <v>#DIV/0!</v>
      </c>
      <c r="G35" s="50" t="e">
        <f t="shared" si="4"/>
        <v>#DIV/0!</v>
      </c>
      <c r="H35" s="113"/>
      <c r="I35" s="93"/>
      <c r="J35" s="53" t="e">
        <f t="shared" si="5"/>
        <v>#DIV/0!</v>
      </c>
    </row>
    <row r="36" spans="1:10" ht="15.75" customHeight="1" x14ac:dyDescent="0.3">
      <c r="A36" s="107"/>
      <c r="B36" s="110"/>
      <c r="C36" s="46">
        <v>10</v>
      </c>
      <c r="D36" s="56" t="e">
        <f t="shared" si="6"/>
        <v>#DIV/0!</v>
      </c>
      <c r="E36" s="48">
        <v>0</v>
      </c>
      <c r="F36" s="49" t="e">
        <f>E25</f>
        <v>#DIV/0!</v>
      </c>
      <c r="G36" s="50" t="e">
        <f t="shared" si="4"/>
        <v>#DIV/0!</v>
      </c>
      <c r="H36" s="114"/>
      <c r="I36" s="93"/>
      <c r="J36" s="53" t="e">
        <f t="shared" si="5"/>
        <v>#DIV/0!</v>
      </c>
    </row>
    <row r="37" spans="1:10" ht="15.75" customHeight="1" x14ac:dyDescent="0.3">
      <c r="A37" s="108"/>
      <c r="B37" s="111"/>
      <c r="C37" s="70"/>
      <c r="D37" s="70"/>
      <c r="E37" s="71"/>
      <c r="F37" s="72" t="s">
        <v>114</v>
      </c>
      <c r="G37" s="73" t="e">
        <f>SUM(G27:G36)</f>
        <v>#DIV/0!</v>
      </c>
      <c r="H37" s="75"/>
      <c r="I37" s="76" t="s">
        <v>51</v>
      </c>
      <c r="J37" s="77" t="e">
        <f>SUM(J27:J36)</f>
        <v>#DIV/0!</v>
      </c>
    </row>
    <row r="38" spans="1:10" ht="15.75" customHeight="1" x14ac:dyDescent="0.25"/>
    <row r="39" spans="1:10" ht="15.75" customHeight="1" x14ac:dyDescent="0.3">
      <c r="A39" s="29" t="str">
        <f>$A$1</f>
        <v>GREEN VALLEY</v>
      </c>
      <c r="B39" s="30" t="s">
        <v>23</v>
      </c>
      <c r="C39" s="99"/>
      <c r="D39" s="32" t="s">
        <v>24</v>
      </c>
      <c r="E39" s="33" t="e">
        <f>H39/J39</f>
        <v>#DIV/0!</v>
      </c>
      <c r="F39" s="34" t="s">
        <v>25</v>
      </c>
      <c r="G39" s="35" t="s">
        <v>26</v>
      </c>
      <c r="H39" s="100"/>
      <c r="I39" s="37" t="s">
        <v>27</v>
      </c>
      <c r="J39" s="101"/>
    </row>
    <row r="40" spans="1:10" ht="15.75" customHeight="1" x14ac:dyDescent="0.3">
      <c r="A40" s="39" t="s">
        <v>28</v>
      </c>
      <c r="B40" s="40">
        <v>3</v>
      </c>
      <c r="C40" s="41" t="s">
        <v>29</v>
      </c>
      <c r="D40" s="41" t="s">
        <v>30</v>
      </c>
      <c r="E40" s="42" t="s">
        <v>31</v>
      </c>
      <c r="F40" s="42" t="s">
        <v>32</v>
      </c>
      <c r="G40" s="42" t="s">
        <v>115</v>
      </c>
      <c r="H40" s="43" t="s">
        <v>34</v>
      </c>
      <c r="I40" s="42" t="s">
        <v>35</v>
      </c>
      <c r="J40" s="44" t="s">
        <v>37</v>
      </c>
    </row>
    <row r="41" spans="1:10" ht="15.75" customHeight="1" x14ac:dyDescent="0.3">
      <c r="A41" s="15" t="s">
        <v>39</v>
      </c>
      <c r="B41" s="92"/>
      <c r="C41" s="46">
        <v>1</v>
      </c>
      <c r="D41" s="46" t="e">
        <f>$E$10*0.5+C39</f>
        <v>#DIV/0!</v>
      </c>
      <c r="E41" s="93"/>
      <c r="F41" s="49" t="e">
        <f>E39</f>
        <v>#DIV/0!</v>
      </c>
      <c r="G41" s="50" t="e">
        <f t="shared" ref="G41:G50" si="7">E41*F41*$H$13</f>
        <v>#DIV/0!</v>
      </c>
      <c r="H41" s="51" t="s">
        <v>117</v>
      </c>
      <c r="I41" s="94"/>
      <c r="J41" s="53" t="e">
        <f t="shared" ref="J41:J50" si="8">G41*I41</f>
        <v>#DIV/0!</v>
      </c>
    </row>
    <row r="42" spans="1:10" ht="15.75" customHeight="1" x14ac:dyDescent="0.3">
      <c r="A42" s="54" t="s">
        <v>43</v>
      </c>
      <c r="B42" s="95"/>
      <c r="C42" s="46">
        <v>2</v>
      </c>
      <c r="D42" s="56" t="e">
        <f t="shared" ref="D42:D50" si="9">D41+$E$10</f>
        <v>#DIV/0!</v>
      </c>
      <c r="E42" s="93"/>
      <c r="F42" s="49" t="e">
        <f>E39</f>
        <v>#DIV/0!</v>
      </c>
      <c r="G42" s="50" t="e">
        <f t="shared" si="7"/>
        <v>#DIV/0!</v>
      </c>
      <c r="H42" s="112">
        <v>6.9444444440000001E-3</v>
      </c>
      <c r="I42" s="94"/>
      <c r="J42" s="53" t="e">
        <f t="shared" si="8"/>
        <v>#DIV/0!</v>
      </c>
    </row>
    <row r="43" spans="1:10" ht="15.75" customHeight="1" x14ac:dyDescent="0.3">
      <c r="A43" s="59" t="s">
        <v>44</v>
      </c>
      <c r="B43" s="97"/>
      <c r="C43" s="46">
        <v>3</v>
      </c>
      <c r="D43" s="56" t="e">
        <f t="shared" si="9"/>
        <v>#DIV/0!</v>
      </c>
      <c r="E43" s="93"/>
      <c r="F43" s="49" t="e">
        <f>E39</f>
        <v>#DIV/0!</v>
      </c>
      <c r="G43" s="50" t="e">
        <f t="shared" si="7"/>
        <v>#DIV/0!</v>
      </c>
      <c r="H43" s="113"/>
      <c r="I43" s="94"/>
      <c r="J43" s="53" t="e">
        <f t="shared" si="8"/>
        <v>#DIV/0!</v>
      </c>
    </row>
    <row r="44" spans="1:10" ht="15.75" customHeight="1" x14ac:dyDescent="0.3">
      <c r="A44" s="61" t="s">
        <v>9</v>
      </c>
      <c r="B44" s="62"/>
      <c r="C44" s="46">
        <v>4</v>
      </c>
      <c r="D44" s="56" t="e">
        <f t="shared" si="9"/>
        <v>#DIV/0!</v>
      </c>
      <c r="E44" s="93"/>
      <c r="F44" s="49" t="e">
        <f>E39</f>
        <v>#DIV/0!</v>
      </c>
      <c r="G44" s="50" t="e">
        <f t="shared" si="7"/>
        <v>#DIV/0!</v>
      </c>
      <c r="H44" s="113"/>
      <c r="I44" s="94"/>
      <c r="J44" s="53" t="e">
        <f t="shared" si="8"/>
        <v>#DIV/0!</v>
      </c>
    </row>
    <row r="45" spans="1:10" ht="15.75" customHeight="1" x14ac:dyDescent="0.3">
      <c r="A45" s="61" t="s">
        <v>10</v>
      </c>
      <c r="B45" s="63"/>
      <c r="C45" s="46">
        <v>5</v>
      </c>
      <c r="D45" s="56" t="e">
        <f t="shared" si="9"/>
        <v>#DIV/0!</v>
      </c>
      <c r="E45" s="93"/>
      <c r="F45" s="49" t="e">
        <f>E39</f>
        <v>#DIV/0!</v>
      </c>
      <c r="G45" s="50" t="e">
        <f t="shared" si="7"/>
        <v>#DIV/0!</v>
      </c>
      <c r="H45" s="113"/>
      <c r="I45" s="94"/>
      <c r="J45" s="53" t="e">
        <f t="shared" si="8"/>
        <v>#DIV/0!</v>
      </c>
    </row>
    <row r="46" spans="1:10" ht="15.75" customHeight="1" x14ac:dyDescent="0.3">
      <c r="A46" s="65" t="s">
        <v>46</v>
      </c>
      <c r="B46" s="66" t="s">
        <v>17</v>
      </c>
      <c r="C46" s="46">
        <v>6</v>
      </c>
      <c r="D46" s="56" t="e">
        <f t="shared" si="9"/>
        <v>#DIV/0!</v>
      </c>
      <c r="E46" s="93"/>
      <c r="F46" s="49" t="e">
        <f>E39</f>
        <v>#DIV/0!</v>
      </c>
      <c r="G46" s="50" t="e">
        <f t="shared" si="7"/>
        <v>#DIV/0!</v>
      </c>
      <c r="H46" s="113"/>
      <c r="I46" s="94"/>
      <c r="J46" s="53" t="e">
        <f t="shared" si="8"/>
        <v>#DIV/0!</v>
      </c>
    </row>
    <row r="47" spans="1:10" ht="15.75" customHeight="1" x14ac:dyDescent="0.3">
      <c r="A47" s="106" t="s">
        <v>47</v>
      </c>
      <c r="B47" s="109"/>
      <c r="C47" s="46">
        <v>7</v>
      </c>
      <c r="D47" s="56" t="e">
        <f t="shared" si="9"/>
        <v>#DIV/0!</v>
      </c>
      <c r="E47" s="93"/>
      <c r="F47" s="49" t="e">
        <f>E39</f>
        <v>#DIV/0!</v>
      </c>
      <c r="G47" s="50" t="e">
        <f t="shared" si="7"/>
        <v>#DIV/0!</v>
      </c>
      <c r="H47" s="113"/>
      <c r="I47" s="94"/>
      <c r="J47" s="53" t="e">
        <f t="shared" si="8"/>
        <v>#DIV/0!</v>
      </c>
    </row>
    <row r="48" spans="1:10" ht="15.75" customHeight="1" x14ac:dyDescent="0.3">
      <c r="A48" s="107"/>
      <c r="B48" s="110"/>
      <c r="C48" s="46">
        <v>8</v>
      </c>
      <c r="D48" s="56" t="e">
        <f t="shared" si="9"/>
        <v>#DIV/0!</v>
      </c>
      <c r="E48" s="96"/>
      <c r="F48" s="49" t="e">
        <f>E39</f>
        <v>#DIV/0!</v>
      </c>
      <c r="G48" s="50" t="e">
        <f t="shared" si="7"/>
        <v>#DIV/0!</v>
      </c>
      <c r="H48" s="113"/>
      <c r="I48" s="93"/>
      <c r="J48" s="53" t="e">
        <f t="shared" si="8"/>
        <v>#DIV/0!</v>
      </c>
    </row>
    <row r="49" spans="1:10" ht="15.75" customHeight="1" x14ac:dyDescent="0.3">
      <c r="A49" s="107"/>
      <c r="B49" s="110"/>
      <c r="C49" s="46">
        <v>9</v>
      </c>
      <c r="D49" s="56" t="e">
        <f t="shared" si="9"/>
        <v>#DIV/0!</v>
      </c>
      <c r="E49" s="96"/>
      <c r="F49" s="49" t="e">
        <f>E39</f>
        <v>#DIV/0!</v>
      </c>
      <c r="G49" s="50" t="e">
        <f t="shared" si="7"/>
        <v>#DIV/0!</v>
      </c>
      <c r="H49" s="113"/>
      <c r="I49" s="93"/>
      <c r="J49" s="53" t="e">
        <f t="shared" si="8"/>
        <v>#DIV/0!</v>
      </c>
    </row>
    <row r="50" spans="1:10" ht="15.75" customHeight="1" x14ac:dyDescent="0.3">
      <c r="A50" s="107"/>
      <c r="B50" s="110"/>
      <c r="C50" s="46">
        <v>10</v>
      </c>
      <c r="D50" s="56" t="e">
        <f t="shared" si="9"/>
        <v>#DIV/0!</v>
      </c>
      <c r="E50" s="93"/>
      <c r="F50" s="49" t="e">
        <f>E39</f>
        <v>#DIV/0!</v>
      </c>
      <c r="G50" s="50" t="e">
        <f t="shared" si="7"/>
        <v>#DIV/0!</v>
      </c>
      <c r="H50" s="114"/>
      <c r="I50" s="93"/>
      <c r="J50" s="53" t="e">
        <f t="shared" si="8"/>
        <v>#DIV/0!</v>
      </c>
    </row>
    <row r="51" spans="1:10" ht="15.75" customHeight="1" x14ac:dyDescent="0.3">
      <c r="A51" s="108"/>
      <c r="B51" s="111"/>
      <c r="C51" s="70"/>
      <c r="D51" s="70"/>
      <c r="E51" s="71"/>
      <c r="F51" s="72" t="s">
        <v>122</v>
      </c>
      <c r="G51" s="73" t="e">
        <f>SUM(G41:G50)</f>
        <v>#DIV/0!</v>
      </c>
      <c r="H51" s="75"/>
      <c r="I51" s="76" t="s">
        <v>51</v>
      </c>
      <c r="J51" s="77" t="e">
        <f>SUM(J41:J50)</f>
        <v>#DIV/0!</v>
      </c>
    </row>
    <row r="52" spans="1:10" ht="15.75" customHeight="1" x14ac:dyDescent="0.25"/>
    <row r="53" spans="1:10" ht="15.75" customHeight="1" x14ac:dyDescent="0.3">
      <c r="A53" s="29" t="str">
        <f>$A$1</f>
        <v>GREEN VALLEY</v>
      </c>
      <c r="B53" s="30" t="s">
        <v>23</v>
      </c>
      <c r="C53" s="81">
        <v>0</v>
      </c>
      <c r="D53" s="32" t="s">
        <v>24</v>
      </c>
      <c r="E53" s="33" t="e">
        <f>H53/J53</f>
        <v>#DIV/0!</v>
      </c>
      <c r="F53" s="34" t="s">
        <v>25</v>
      </c>
      <c r="G53" s="35" t="s">
        <v>26</v>
      </c>
      <c r="H53" s="82"/>
      <c r="I53" s="37" t="s">
        <v>27</v>
      </c>
      <c r="J53" s="83"/>
    </row>
    <row r="54" spans="1:10" ht="15.75" customHeight="1" x14ac:dyDescent="0.3">
      <c r="A54" s="39" t="s">
        <v>28</v>
      </c>
      <c r="B54" s="40">
        <v>4</v>
      </c>
      <c r="C54" s="41" t="s">
        <v>29</v>
      </c>
      <c r="D54" s="41" t="s">
        <v>30</v>
      </c>
      <c r="E54" s="42" t="s">
        <v>31</v>
      </c>
      <c r="F54" s="42" t="s">
        <v>32</v>
      </c>
      <c r="G54" s="42" t="s">
        <v>123</v>
      </c>
      <c r="H54" s="43" t="s">
        <v>34</v>
      </c>
      <c r="I54" s="42" t="s">
        <v>35</v>
      </c>
      <c r="J54" s="44" t="s">
        <v>37</v>
      </c>
    </row>
    <row r="55" spans="1:10" ht="15.75" customHeight="1" x14ac:dyDescent="0.3">
      <c r="A55" s="15" t="s">
        <v>39</v>
      </c>
      <c r="B55" s="84"/>
      <c r="C55" s="46">
        <v>1</v>
      </c>
      <c r="D55" s="46" t="e">
        <f>$E$10*0.5+C53</f>
        <v>#DIV/0!</v>
      </c>
      <c r="E55" s="47"/>
      <c r="F55" s="49" t="e">
        <f>E53</f>
        <v>#DIV/0!</v>
      </c>
      <c r="G55" s="50" t="e">
        <f t="shared" ref="G55:G64" si="10">E55*F55*$H$13</f>
        <v>#DIV/0!</v>
      </c>
      <c r="H55" s="51" t="s">
        <v>125</v>
      </c>
      <c r="I55" s="85"/>
      <c r="J55" s="53" t="e">
        <f t="shared" ref="J55:J64" si="11">G55*I55</f>
        <v>#DIV/0!</v>
      </c>
    </row>
    <row r="56" spans="1:10" ht="15.75" customHeight="1" x14ac:dyDescent="0.3">
      <c r="A56" s="54" t="s">
        <v>43</v>
      </c>
      <c r="B56" s="62"/>
      <c r="C56" s="46">
        <v>2</v>
      </c>
      <c r="D56" s="56" t="e">
        <f t="shared" ref="D56:D64" si="12">D55+$E$10</f>
        <v>#DIV/0!</v>
      </c>
      <c r="E56" s="47"/>
      <c r="F56" s="49" t="e">
        <f>E53</f>
        <v>#DIV/0!</v>
      </c>
      <c r="G56" s="50" t="e">
        <f t="shared" si="10"/>
        <v>#DIV/0!</v>
      </c>
      <c r="H56" s="112">
        <v>6.9444444440000001E-3</v>
      </c>
      <c r="I56" s="85"/>
      <c r="J56" s="53" t="e">
        <f t="shared" si="11"/>
        <v>#DIV/0!</v>
      </c>
    </row>
    <row r="57" spans="1:10" ht="15.75" customHeight="1" x14ac:dyDescent="0.3">
      <c r="A57" s="59" t="s">
        <v>44</v>
      </c>
      <c r="B57" s="62"/>
      <c r="C57" s="46">
        <v>3</v>
      </c>
      <c r="D57" s="56" t="e">
        <f t="shared" si="12"/>
        <v>#DIV/0!</v>
      </c>
      <c r="E57" s="47"/>
      <c r="F57" s="49" t="e">
        <f>E53</f>
        <v>#DIV/0!</v>
      </c>
      <c r="G57" s="50" t="e">
        <f t="shared" si="10"/>
        <v>#DIV/0!</v>
      </c>
      <c r="H57" s="113"/>
      <c r="I57" s="85"/>
      <c r="J57" s="53" t="e">
        <f t="shared" si="11"/>
        <v>#DIV/0!</v>
      </c>
    </row>
    <row r="58" spans="1:10" ht="15.75" customHeight="1" x14ac:dyDescent="0.3">
      <c r="A58" s="61" t="s">
        <v>9</v>
      </c>
      <c r="B58" s="62"/>
      <c r="C58" s="46">
        <v>4</v>
      </c>
      <c r="D58" s="56" t="e">
        <f t="shared" si="12"/>
        <v>#DIV/0!</v>
      </c>
      <c r="E58" s="47"/>
      <c r="F58" s="49" t="e">
        <f>E53</f>
        <v>#DIV/0!</v>
      </c>
      <c r="G58" s="50" t="e">
        <f t="shared" si="10"/>
        <v>#DIV/0!</v>
      </c>
      <c r="H58" s="113"/>
      <c r="I58" s="85"/>
      <c r="J58" s="53" t="e">
        <f t="shared" si="11"/>
        <v>#DIV/0!</v>
      </c>
    </row>
    <row r="59" spans="1:10" ht="15.75" customHeight="1" x14ac:dyDescent="0.3">
      <c r="A59" s="61" t="s">
        <v>10</v>
      </c>
      <c r="B59" s="63"/>
      <c r="C59" s="46">
        <v>5</v>
      </c>
      <c r="D59" s="56" t="e">
        <f t="shared" si="12"/>
        <v>#DIV/0!</v>
      </c>
      <c r="E59" s="47"/>
      <c r="F59" s="49" t="e">
        <f>E53</f>
        <v>#DIV/0!</v>
      </c>
      <c r="G59" s="50" t="e">
        <f t="shared" si="10"/>
        <v>#DIV/0!</v>
      </c>
      <c r="H59" s="113"/>
      <c r="I59" s="85"/>
      <c r="J59" s="53" t="e">
        <f t="shared" si="11"/>
        <v>#DIV/0!</v>
      </c>
    </row>
    <row r="60" spans="1:10" ht="15.75" customHeight="1" x14ac:dyDescent="0.3">
      <c r="A60" s="65" t="s">
        <v>46</v>
      </c>
      <c r="B60" s="86"/>
      <c r="C60" s="46">
        <v>6</v>
      </c>
      <c r="D60" s="56" t="e">
        <f t="shared" si="12"/>
        <v>#DIV/0!</v>
      </c>
      <c r="E60" s="47"/>
      <c r="F60" s="49" t="e">
        <f>E53</f>
        <v>#DIV/0!</v>
      </c>
      <c r="G60" s="50" t="e">
        <f t="shared" si="10"/>
        <v>#DIV/0!</v>
      </c>
      <c r="H60" s="113"/>
      <c r="I60" s="85"/>
      <c r="J60" s="53" t="e">
        <f t="shared" si="11"/>
        <v>#DIV/0!</v>
      </c>
    </row>
    <row r="61" spans="1:10" ht="15.75" customHeight="1" x14ac:dyDescent="0.3">
      <c r="A61" s="106" t="s">
        <v>47</v>
      </c>
      <c r="B61" s="109"/>
      <c r="C61" s="46">
        <v>7</v>
      </c>
      <c r="D61" s="56" t="e">
        <f t="shared" si="12"/>
        <v>#DIV/0!</v>
      </c>
      <c r="E61" s="47"/>
      <c r="F61" s="49" t="e">
        <f>E53</f>
        <v>#DIV/0!</v>
      </c>
      <c r="G61" s="50" t="e">
        <f t="shared" si="10"/>
        <v>#DIV/0!</v>
      </c>
      <c r="H61" s="113"/>
      <c r="I61" s="85"/>
      <c r="J61" s="53" t="e">
        <f t="shared" si="11"/>
        <v>#DIV/0!</v>
      </c>
    </row>
    <row r="62" spans="1:10" ht="15.75" customHeight="1" x14ac:dyDescent="0.3">
      <c r="A62" s="107"/>
      <c r="B62" s="110"/>
      <c r="C62" s="46">
        <v>8</v>
      </c>
      <c r="D62" s="56" t="e">
        <f t="shared" si="12"/>
        <v>#DIV/0!</v>
      </c>
      <c r="E62" s="47"/>
      <c r="F62" s="49" t="e">
        <f>E53</f>
        <v>#DIV/0!</v>
      </c>
      <c r="G62" s="50" t="e">
        <f t="shared" si="10"/>
        <v>#DIV/0!</v>
      </c>
      <c r="H62" s="113"/>
      <c r="I62" s="47"/>
      <c r="J62" s="53" t="e">
        <f t="shared" si="11"/>
        <v>#DIV/0!</v>
      </c>
    </row>
    <row r="63" spans="1:10" ht="15.75" customHeight="1" x14ac:dyDescent="0.3">
      <c r="A63" s="107"/>
      <c r="B63" s="110"/>
      <c r="C63" s="46">
        <v>9</v>
      </c>
      <c r="D63" s="56" t="e">
        <f t="shared" si="12"/>
        <v>#DIV/0!</v>
      </c>
      <c r="E63" s="47"/>
      <c r="F63" s="49" t="e">
        <f>E53</f>
        <v>#DIV/0!</v>
      </c>
      <c r="G63" s="50" t="e">
        <f t="shared" si="10"/>
        <v>#DIV/0!</v>
      </c>
      <c r="H63" s="113"/>
      <c r="I63" s="47"/>
      <c r="J63" s="53" t="e">
        <f t="shared" si="11"/>
        <v>#DIV/0!</v>
      </c>
    </row>
    <row r="64" spans="1:10" ht="15.75" customHeight="1" x14ac:dyDescent="0.3">
      <c r="A64" s="107"/>
      <c r="B64" s="110"/>
      <c r="C64" s="46">
        <v>10</v>
      </c>
      <c r="D64" s="56" t="e">
        <f t="shared" si="12"/>
        <v>#DIV/0!</v>
      </c>
      <c r="E64" s="47"/>
      <c r="F64" s="49" t="e">
        <f>E53</f>
        <v>#DIV/0!</v>
      </c>
      <c r="G64" s="50" t="e">
        <f t="shared" si="10"/>
        <v>#DIV/0!</v>
      </c>
      <c r="H64" s="114"/>
      <c r="I64" s="47"/>
      <c r="J64" s="53" t="e">
        <f t="shared" si="11"/>
        <v>#DIV/0!</v>
      </c>
    </row>
    <row r="65" spans="1:10" ht="15.75" customHeight="1" x14ac:dyDescent="0.3">
      <c r="A65" s="108"/>
      <c r="B65" s="111"/>
      <c r="C65" s="70"/>
      <c r="D65" s="70"/>
      <c r="E65" s="71"/>
      <c r="F65" s="72" t="s">
        <v>131</v>
      </c>
      <c r="G65" s="73" t="e">
        <f>SUM(G55:G64)</f>
        <v>#DIV/0!</v>
      </c>
      <c r="H65" s="75"/>
      <c r="I65" s="76" t="s">
        <v>51</v>
      </c>
      <c r="J65" s="77" t="e">
        <f>SUM(J55:J64)</f>
        <v>#DIV/0!</v>
      </c>
    </row>
    <row r="66" spans="1:10" ht="15.75" customHeight="1" x14ac:dyDescent="0.25"/>
    <row r="67" spans="1:10" ht="15.75" customHeight="1" x14ac:dyDescent="0.3">
      <c r="A67" s="29" t="str">
        <f>$A$1</f>
        <v>GREEN VALLEY</v>
      </c>
      <c r="B67" s="30" t="s">
        <v>23</v>
      </c>
      <c r="C67" s="81">
        <v>0</v>
      </c>
      <c r="D67" s="32" t="s">
        <v>24</v>
      </c>
      <c r="E67" s="33" t="e">
        <f>H67/J67</f>
        <v>#DIV/0!</v>
      </c>
      <c r="F67" s="34" t="s">
        <v>25</v>
      </c>
      <c r="G67" s="35" t="s">
        <v>26</v>
      </c>
      <c r="H67" s="82"/>
      <c r="I67" s="37" t="s">
        <v>27</v>
      </c>
      <c r="J67" s="83"/>
    </row>
    <row r="68" spans="1:10" ht="15.75" customHeight="1" x14ac:dyDescent="0.3">
      <c r="A68" s="39" t="s">
        <v>28</v>
      </c>
      <c r="B68" s="40">
        <v>5</v>
      </c>
      <c r="C68" s="41" t="s">
        <v>29</v>
      </c>
      <c r="D68" s="41" t="s">
        <v>30</v>
      </c>
      <c r="E68" s="42" t="s">
        <v>31</v>
      </c>
      <c r="F68" s="42" t="s">
        <v>32</v>
      </c>
      <c r="G68" s="42" t="s">
        <v>132</v>
      </c>
      <c r="H68" s="43" t="s">
        <v>34</v>
      </c>
      <c r="I68" s="42" t="s">
        <v>35</v>
      </c>
      <c r="J68" s="44" t="s">
        <v>37</v>
      </c>
    </row>
    <row r="69" spans="1:10" ht="15.75" customHeight="1" x14ac:dyDescent="0.3">
      <c r="A69" s="15" t="s">
        <v>39</v>
      </c>
      <c r="B69" s="84"/>
      <c r="C69" s="46">
        <v>1</v>
      </c>
      <c r="D69" s="46" t="e">
        <f>$E$10*0.5+C67</f>
        <v>#DIV/0!</v>
      </c>
      <c r="E69" s="47"/>
      <c r="F69" s="49" t="e">
        <f>E67</f>
        <v>#DIV/0!</v>
      </c>
      <c r="G69" s="50" t="e">
        <f t="shared" ref="G69:G78" si="13">E69*F69*$H$13</f>
        <v>#DIV/0!</v>
      </c>
      <c r="H69" s="51" t="s">
        <v>134</v>
      </c>
      <c r="I69" s="85"/>
      <c r="J69" s="53" t="e">
        <f t="shared" ref="J69:J78" si="14">G69*I69</f>
        <v>#DIV/0!</v>
      </c>
    </row>
    <row r="70" spans="1:10" ht="15.75" customHeight="1" x14ac:dyDescent="0.3">
      <c r="A70" s="54" t="s">
        <v>43</v>
      </c>
      <c r="B70" s="62"/>
      <c r="C70" s="46">
        <v>2</v>
      </c>
      <c r="D70" s="56" t="e">
        <f t="shared" ref="D70:D78" si="15">D69+$E$10</f>
        <v>#DIV/0!</v>
      </c>
      <c r="E70" s="47"/>
      <c r="F70" s="49" t="e">
        <f>E67</f>
        <v>#DIV/0!</v>
      </c>
      <c r="G70" s="50" t="e">
        <f t="shared" si="13"/>
        <v>#DIV/0!</v>
      </c>
      <c r="H70" s="112">
        <v>6.9444444440000001E-3</v>
      </c>
      <c r="I70" s="85"/>
      <c r="J70" s="53" t="e">
        <f t="shared" si="14"/>
        <v>#DIV/0!</v>
      </c>
    </row>
    <row r="71" spans="1:10" ht="15.75" customHeight="1" x14ac:dyDescent="0.3">
      <c r="A71" s="59" t="s">
        <v>44</v>
      </c>
      <c r="B71" s="62"/>
      <c r="C71" s="46">
        <v>3</v>
      </c>
      <c r="D71" s="56" t="e">
        <f t="shared" si="15"/>
        <v>#DIV/0!</v>
      </c>
      <c r="E71" s="47"/>
      <c r="F71" s="49" t="e">
        <f>E67</f>
        <v>#DIV/0!</v>
      </c>
      <c r="G71" s="50" t="e">
        <f t="shared" si="13"/>
        <v>#DIV/0!</v>
      </c>
      <c r="H71" s="113"/>
      <c r="I71" s="85"/>
      <c r="J71" s="53" t="e">
        <f t="shared" si="14"/>
        <v>#DIV/0!</v>
      </c>
    </row>
    <row r="72" spans="1:10" ht="15.75" customHeight="1" x14ac:dyDescent="0.3">
      <c r="A72" s="61" t="s">
        <v>9</v>
      </c>
      <c r="B72" s="62"/>
      <c r="C72" s="46">
        <v>4</v>
      </c>
      <c r="D72" s="56" t="e">
        <f t="shared" si="15"/>
        <v>#DIV/0!</v>
      </c>
      <c r="E72" s="47"/>
      <c r="F72" s="49" t="e">
        <f>E67</f>
        <v>#DIV/0!</v>
      </c>
      <c r="G72" s="50" t="e">
        <f t="shared" si="13"/>
        <v>#DIV/0!</v>
      </c>
      <c r="H72" s="113"/>
      <c r="I72" s="85"/>
      <c r="J72" s="53" t="e">
        <f t="shared" si="14"/>
        <v>#DIV/0!</v>
      </c>
    </row>
    <row r="73" spans="1:10" ht="15.75" customHeight="1" x14ac:dyDescent="0.3">
      <c r="A73" s="61" t="s">
        <v>10</v>
      </c>
      <c r="B73" s="63"/>
      <c r="C73" s="46">
        <v>5</v>
      </c>
      <c r="D73" s="56" t="e">
        <f t="shared" si="15"/>
        <v>#DIV/0!</v>
      </c>
      <c r="E73" s="47"/>
      <c r="F73" s="49" t="e">
        <f>E67</f>
        <v>#DIV/0!</v>
      </c>
      <c r="G73" s="50" t="e">
        <f t="shared" si="13"/>
        <v>#DIV/0!</v>
      </c>
      <c r="H73" s="113"/>
      <c r="I73" s="85"/>
      <c r="J73" s="53" t="e">
        <f t="shared" si="14"/>
        <v>#DIV/0!</v>
      </c>
    </row>
    <row r="74" spans="1:10" ht="15.75" customHeight="1" x14ac:dyDescent="0.3">
      <c r="A74" s="65" t="s">
        <v>46</v>
      </c>
      <c r="B74" s="86"/>
      <c r="C74" s="46">
        <v>6</v>
      </c>
      <c r="D74" s="56" t="e">
        <f t="shared" si="15"/>
        <v>#DIV/0!</v>
      </c>
      <c r="E74" s="47"/>
      <c r="F74" s="49" t="e">
        <f>E67</f>
        <v>#DIV/0!</v>
      </c>
      <c r="G74" s="50" t="e">
        <f t="shared" si="13"/>
        <v>#DIV/0!</v>
      </c>
      <c r="H74" s="113"/>
      <c r="I74" s="85"/>
      <c r="J74" s="53" t="e">
        <f t="shared" si="14"/>
        <v>#DIV/0!</v>
      </c>
    </row>
    <row r="75" spans="1:10" ht="15.75" customHeight="1" x14ac:dyDescent="0.3">
      <c r="A75" s="106" t="s">
        <v>47</v>
      </c>
      <c r="B75" s="109"/>
      <c r="C75" s="46">
        <v>7</v>
      </c>
      <c r="D75" s="56" t="e">
        <f t="shared" si="15"/>
        <v>#DIV/0!</v>
      </c>
      <c r="E75" s="47"/>
      <c r="F75" s="49" t="e">
        <f>E67</f>
        <v>#DIV/0!</v>
      </c>
      <c r="G75" s="50" t="e">
        <f t="shared" si="13"/>
        <v>#DIV/0!</v>
      </c>
      <c r="H75" s="113"/>
      <c r="I75" s="85"/>
      <c r="J75" s="53" t="e">
        <f t="shared" si="14"/>
        <v>#DIV/0!</v>
      </c>
    </row>
    <row r="76" spans="1:10" ht="15.75" customHeight="1" x14ac:dyDescent="0.3">
      <c r="A76" s="107"/>
      <c r="B76" s="110"/>
      <c r="C76" s="46">
        <v>8</v>
      </c>
      <c r="D76" s="56" t="e">
        <f t="shared" si="15"/>
        <v>#DIV/0!</v>
      </c>
      <c r="E76" s="47"/>
      <c r="F76" s="49" t="e">
        <f>E67</f>
        <v>#DIV/0!</v>
      </c>
      <c r="G76" s="50" t="e">
        <f t="shared" si="13"/>
        <v>#DIV/0!</v>
      </c>
      <c r="H76" s="113"/>
      <c r="I76" s="47"/>
      <c r="J76" s="53" t="e">
        <f t="shared" si="14"/>
        <v>#DIV/0!</v>
      </c>
    </row>
    <row r="77" spans="1:10" ht="15.75" customHeight="1" x14ac:dyDescent="0.3">
      <c r="A77" s="107"/>
      <c r="B77" s="110"/>
      <c r="C77" s="46">
        <v>9</v>
      </c>
      <c r="D77" s="56" t="e">
        <f t="shared" si="15"/>
        <v>#DIV/0!</v>
      </c>
      <c r="E77" s="47"/>
      <c r="F77" s="49" t="e">
        <f>E67</f>
        <v>#DIV/0!</v>
      </c>
      <c r="G77" s="50" t="e">
        <f t="shared" si="13"/>
        <v>#DIV/0!</v>
      </c>
      <c r="H77" s="113"/>
      <c r="I77" s="47"/>
      <c r="J77" s="53" t="e">
        <f t="shared" si="14"/>
        <v>#DIV/0!</v>
      </c>
    </row>
    <row r="78" spans="1:10" ht="15.75" customHeight="1" x14ac:dyDescent="0.3">
      <c r="A78" s="107"/>
      <c r="B78" s="110"/>
      <c r="C78" s="46">
        <v>10</v>
      </c>
      <c r="D78" s="56" t="e">
        <f t="shared" si="15"/>
        <v>#DIV/0!</v>
      </c>
      <c r="E78" s="47"/>
      <c r="F78" s="49" t="e">
        <f>E67</f>
        <v>#DIV/0!</v>
      </c>
      <c r="G78" s="50" t="e">
        <f t="shared" si="13"/>
        <v>#DIV/0!</v>
      </c>
      <c r="H78" s="114"/>
      <c r="I78" s="47"/>
      <c r="J78" s="53" t="e">
        <f t="shared" si="14"/>
        <v>#DIV/0!</v>
      </c>
    </row>
    <row r="79" spans="1:10" ht="15.75" customHeight="1" x14ac:dyDescent="0.3">
      <c r="A79" s="108"/>
      <c r="B79" s="111"/>
      <c r="C79" s="70"/>
      <c r="D79" s="70"/>
      <c r="E79" s="71"/>
      <c r="F79" s="72" t="s">
        <v>140</v>
      </c>
      <c r="G79" s="73" t="e">
        <f>SUM(G69:G78)</f>
        <v>#DIV/0!</v>
      </c>
      <c r="H79" s="75"/>
      <c r="I79" s="76" t="s">
        <v>51</v>
      </c>
      <c r="J79" s="77" t="e">
        <f>SUM(J69:J78)</f>
        <v>#DIV/0!</v>
      </c>
    </row>
    <row r="80" spans="1:10" ht="15.75" customHeight="1" x14ac:dyDescent="0.25"/>
    <row r="81" spans="1:10" ht="15.75" customHeight="1" x14ac:dyDescent="0.3">
      <c r="A81" s="29" t="str">
        <f>$A$1</f>
        <v>GREEN VALLEY</v>
      </c>
      <c r="B81" s="30" t="s">
        <v>23</v>
      </c>
      <c r="C81" s="81">
        <v>0</v>
      </c>
      <c r="D81" s="32" t="s">
        <v>24</v>
      </c>
      <c r="E81" s="33" t="e">
        <f>H81/J81</f>
        <v>#DIV/0!</v>
      </c>
      <c r="F81" s="34" t="s">
        <v>25</v>
      </c>
      <c r="G81" s="35" t="s">
        <v>26</v>
      </c>
      <c r="H81" s="82"/>
      <c r="I81" s="37" t="s">
        <v>27</v>
      </c>
      <c r="J81" s="83"/>
    </row>
    <row r="82" spans="1:10" ht="15.75" customHeight="1" x14ac:dyDescent="0.3">
      <c r="A82" s="39" t="s">
        <v>28</v>
      </c>
      <c r="B82" s="40">
        <v>6</v>
      </c>
      <c r="C82" s="41" t="s">
        <v>29</v>
      </c>
      <c r="D82" s="41" t="s">
        <v>30</v>
      </c>
      <c r="E82" s="42" t="s">
        <v>31</v>
      </c>
      <c r="F82" s="42" t="s">
        <v>32</v>
      </c>
      <c r="G82" s="42" t="s">
        <v>143</v>
      </c>
      <c r="H82" s="43" t="s">
        <v>34</v>
      </c>
      <c r="I82" s="42" t="s">
        <v>35</v>
      </c>
      <c r="J82" s="44" t="s">
        <v>37</v>
      </c>
    </row>
    <row r="83" spans="1:10" ht="15.75" customHeight="1" x14ac:dyDescent="0.3">
      <c r="A83" s="15" t="s">
        <v>39</v>
      </c>
      <c r="B83" s="84"/>
      <c r="C83" s="46">
        <v>1</v>
      </c>
      <c r="D83" s="46" t="e">
        <f>$E$10*0.5+C81</f>
        <v>#DIV/0!</v>
      </c>
      <c r="E83" s="47"/>
      <c r="F83" s="49" t="e">
        <f>E81</f>
        <v>#DIV/0!</v>
      </c>
      <c r="G83" s="50" t="e">
        <f t="shared" ref="G83:G92" si="16">E83*F83*$H$13</f>
        <v>#DIV/0!</v>
      </c>
      <c r="H83" s="51" t="s">
        <v>145</v>
      </c>
      <c r="I83" s="85"/>
      <c r="J83" s="53" t="e">
        <f t="shared" ref="J83:J92" si="17">G83*I83</f>
        <v>#DIV/0!</v>
      </c>
    </row>
    <row r="84" spans="1:10" ht="15.75" customHeight="1" x14ac:dyDescent="0.3">
      <c r="A84" s="54" t="s">
        <v>43</v>
      </c>
      <c r="B84" s="62"/>
      <c r="C84" s="46">
        <v>2</v>
      </c>
      <c r="D84" s="56" t="e">
        <f t="shared" ref="D84:D92" si="18">D83+$E$10</f>
        <v>#DIV/0!</v>
      </c>
      <c r="E84" s="47"/>
      <c r="F84" s="49" t="e">
        <f>E81</f>
        <v>#DIV/0!</v>
      </c>
      <c r="G84" s="50" t="e">
        <f t="shared" si="16"/>
        <v>#DIV/0!</v>
      </c>
      <c r="H84" s="112">
        <v>6.9444444440000001E-3</v>
      </c>
      <c r="I84" s="85"/>
      <c r="J84" s="53" t="e">
        <f t="shared" si="17"/>
        <v>#DIV/0!</v>
      </c>
    </row>
    <row r="85" spans="1:10" ht="15.75" customHeight="1" x14ac:dyDescent="0.3">
      <c r="A85" s="59" t="s">
        <v>44</v>
      </c>
      <c r="B85" s="62"/>
      <c r="C85" s="46">
        <v>3</v>
      </c>
      <c r="D85" s="56" t="e">
        <f t="shared" si="18"/>
        <v>#DIV/0!</v>
      </c>
      <c r="E85" s="47"/>
      <c r="F85" s="49" t="e">
        <f>E81</f>
        <v>#DIV/0!</v>
      </c>
      <c r="G85" s="50" t="e">
        <f t="shared" si="16"/>
        <v>#DIV/0!</v>
      </c>
      <c r="H85" s="113"/>
      <c r="I85" s="85"/>
      <c r="J85" s="53" t="e">
        <f t="shared" si="17"/>
        <v>#DIV/0!</v>
      </c>
    </row>
    <row r="86" spans="1:10" ht="15.75" customHeight="1" x14ac:dyDescent="0.3">
      <c r="A86" s="61" t="s">
        <v>9</v>
      </c>
      <c r="B86" s="62"/>
      <c r="C86" s="46">
        <v>4</v>
      </c>
      <c r="D86" s="56" t="e">
        <f t="shared" si="18"/>
        <v>#DIV/0!</v>
      </c>
      <c r="E86" s="47"/>
      <c r="F86" s="49" t="e">
        <f>E81</f>
        <v>#DIV/0!</v>
      </c>
      <c r="G86" s="50" t="e">
        <f t="shared" si="16"/>
        <v>#DIV/0!</v>
      </c>
      <c r="H86" s="113"/>
      <c r="I86" s="85"/>
      <c r="J86" s="53" t="e">
        <f t="shared" si="17"/>
        <v>#DIV/0!</v>
      </c>
    </row>
    <row r="87" spans="1:10" ht="15.75" customHeight="1" x14ac:dyDescent="0.3">
      <c r="A87" s="61" t="s">
        <v>10</v>
      </c>
      <c r="B87" s="63"/>
      <c r="C87" s="46">
        <v>5</v>
      </c>
      <c r="D87" s="56" t="e">
        <f t="shared" si="18"/>
        <v>#DIV/0!</v>
      </c>
      <c r="E87" s="47"/>
      <c r="F87" s="49" t="e">
        <f>E81</f>
        <v>#DIV/0!</v>
      </c>
      <c r="G87" s="50" t="e">
        <f t="shared" si="16"/>
        <v>#DIV/0!</v>
      </c>
      <c r="H87" s="113"/>
      <c r="I87" s="85"/>
      <c r="J87" s="53" t="e">
        <f t="shared" si="17"/>
        <v>#DIV/0!</v>
      </c>
    </row>
    <row r="88" spans="1:10" ht="15.75" customHeight="1" x14ac:dyDescent="0.3">
      <c r="A88" s="65" t="s">
        <v>46</v>
      </c>
      <c r="B88" s="86"/>
      <c r="C88" s="46">
        <v>6</v>
      </c>
      <c r="D88" s="56" t="e">
        <f t="shared" si="18"/>
        <v>#DIV/0!</v>
      </c>
      <c r="E88" s="47"/>
      <c r="F88" s="49" t="e">
        <f>E81</f>
        <v>#DIV/0!</v>
      </c>
      <c r="G88" s="50" t="e">
        <f t="shared" si="16"/>
        <v>#DIV/0!</v>
      </c>
      <c r="H88" s="113"/>
      <c r="I88" s="85"/>
      <c r="J88" s="53" t="e">
        <f t="shared" si="17"/>
        <v>#DIV/0!</v>
      </c>
    </row>
    <row r="89" spans="1:10" ht="15.75" customHeight="1" x14ac:dyDescent="0.3">
      <c r="A89" s="106" t="s">
        <v>47</v>
      </c>
      <c r="B89" s="109"/>
      <c r="C89" s="46">
        <v>7</v>
      </c>
      <c r="D89" s="56" t="e">
        <f t="shared" si="18"/>
        <v>#DIV/0!</v>
      </c>
      <c r="E89" s="47"/>
      <c r="F89" s="49" t="e">
        <f>E81</f>
        <v>#DIV/0!</v>
      </c>
      <c r="G89" s="50" t="e">
        <f t="shared" si="16"/>
        <v>#DIV/0!</v>
      </c>
      <c r="H89" s="113"/>
      <c r="I89" s="85"/>
      <c r="J89" s="53" t="e">
        <f t="shared" si="17"/>
        <v>#DIV/0!</v>
      </c>
    </row>
    <row r="90" spans="1:10" ht="15.75" customHeight="1" x14ac:dyDescent="0.3">
      <c r="A90" s="107"/>
      <c r="B90" s="110"/>
      <c r="C90" s="46">
        <v>8</v>
      </c>
      <c r="D90" s="56" t="e">
        <f t="shared" si="18"/>
        <v>#DIV/0!</v>
      </c>
      <c r="E90" s="47"/>
      <c r="F90" s="49" t="e">
        <f>E81</f>
        <v>#DIV/0!</v>
      </c>
      <c r="G90" s="50" t="e">
        <f t="shared" si="16"/>
        <v>#DIV/0!</v>
      </c>
      <c r="H90" s="113"/>
      <c r="I90" s="47"/>
      <c r="J90" s="53" t="e">
        <f t="shared" si="17"/>
        <v>#DIV/0!</v>
      </c>
    </row>
    <row r="91" spans="1:10" ht="15.75" customHeight="1" x14ac:dyDescent="0.3">
      <c r="A91" s="107"/>
      <c r="B91" s="110"/>
      <c r="C91" s="46">
        <v>9</v>
      </c>
      <c r="D91" s="56" t="e">
        <f t="shared" si="18"/>
        <v>#DIV/0!</v>
      </c>
      <c r="E91" s="47"/>
      <c r="F91" s="49" t="e">
        <f>E81</f>
        <v>#DIV/0!</v>
      </c>
      <c r="G91" s="50" t="e">
        <f t="shared" si="16"/>
        <v>#DIV/0!</v>
      </c>
      <c r="H91" s="113"/>
      <c r="I91" s="47"/>
      <c r="J91" s="53" t="e">
        <f t="shared" si="17"/>
        <v>#DIV/0!</v>
      </c>
    </row>
    <row r="92" spans="1:10" ht="15.75" customHeight="1" x14ac:dyDescent="0.3">
      <c r="A92" s="107"/>
      <c r="B92" s="110"/>
      <c r="C92" s="46">
        <v>10</v>
      </c>
      <c r="D92" s="56" t="e">
        <f t="shared" si="18"/>
        <v>#DIV/0!</v>
      </c>
      <c r="E92" s="47"/>
      <c r="F92" s="49" t="e">
        <f>E81</f>
        <v>#DIV/0!</v>
      </c>
      <c r="G92" s="50" t="e">
        <f t="shared" si="16"/>
        <v>#DIV/0!</v>
      </c>
      <c r="H92" s="114"/>
      <c r="I92" s="47"/>
      <c r="J92" s="53" t="e">
        <f t="shared" si="17"/>
        <v>#DIV/0!</v>
      </c>
    </row>
    <row r="93" spans="1:10" ht="15.75" customHeight="1" x14ac:dyDescent="0.3">
      <c r="A93" s="108"/>
      <c r="B93" s="111"/>
      <c r="C93" s="70"/>
      <c r="D93" s="70"/>
      <c r="E93" s="71"/>
      <c r="F93" s="72" t="s">
        <v>148</v>
      </c>
      <c r="G93" s="73" t="e">
        <f>SUM(G83:G92)</f>
        <v>#DIV/0!</v>
      </c>
      <c r="H93" s="75"/>
      <c r="I93" s="76" t="s">
        <v>51</v>
      </c>
      <c r="J93" s="77" t="e">
        <f>SUM(J83:J92)</f>
        <v>#DIV/0!</v>
      </c>
    </row>
    <row r="94" spans="1:10" ht="15.75" customHeight="1" x14ac:dyDescent="0.25"/>
    <row r="95" spans="1:10" ht="15.75" customHeight="1" x14ac:dyDescent="0.25"/>
    <row r="96" spans="1:10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9">
    <mergeCell ref="A75:A79"/>
    <mergeCell ref="B75:B79"/>
    <mergeCell ref="A89:A93"/>
    <mergeCell ref="B89:B93"/>
    <mergeCell ref="H70:H78"/>
    <mergeCell ref="H84:H92"/>
    <mergeCell ref="B1:G1"/>
    <mergeCell ref="H13:H21"/>
    <mergeCell ref="H28:H36"/>
    <mergeCell ref="B33:B37"/>
    <mergeCell ref="B47:B51"/>
    <mergeCell ref="B61:B65"/>
    <mergeCell ref="A18:A23"/>
    <mergeCell ref="B18:B23"/>
    <mergeCell ref="A47:A51"/>
    <mergeCell ref="H42:H50"/>
    <mergeCell ref="H56:H64"/>
    <mergeCell ref="A33:A37"/>
    <mergeCell ref="A61:A65"/>
  </mergeCells>
  <dataValidations count="1">
    <dataValidation type="list" allowBlank="1" showErrorMessage="1" sqref="B17 B32 B46 B60 B74 B88">
      <formula1>$H$5:$H$8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selection activeCell="C3" sqref="C3"/>
    </sheetView>
  </sheetViews>
  <sheetFormatPr defaultColWidth="12.59765625" defaultRowHeight="15" customHeight="1" x14ac:dyDescent="0.25"/>
  <cols>
    <col min="1" max="1" width="18.69921875" customWidth="1"/>
    <col min="2" max="2" width="20.69921875" customWidth="1"/>
    <col min="3" max="3" width="11.69921875" customWidth="1"/>
    <col min="4" max="4" width="18.19921875" customWidth="1"/>
    <col min="5" max="5" width="14.3984375" customWidth="1"/>
    <col min="6" max="7" width="20.69921875" customWidth="1"/>
    <col min="8" max="8" width="12.59765625" customWidth="1"/>
    <col min="9" max="9" width="14.8984375" customWidth="1"/>
    <col min="10" max="10" width="8.19921875" customWidth="1"/>
    <col min="11" max="26" width="7.59765625" customWidth="1"/>
  </cols>
  <sheetData>
    <row r="1" spans="1:11" ht="22.8" x14ac:dyDescent="0.4">
      <c r="A1" s="102" t="s">
        <v>110</v>
      </c>
      <c r="B1" s="115" t="s">
        <v>1</v>
      </c>
      <c r="C1" s="116"/>
      <c r="D1" s="116"/>
      <c r="E1" s="116"/>
      <c r="F1" s="116"/>
      <c r="G1" s="117"/>
      <c r="I1" s="2" t="s">
        <v>4</v>
      </c>
    </row>
    <row r="2" spans="1:11" ht="13.5" customHeight="1" x14ac:dyDescent="0.3">
      <c r="A2" s="3" t="s">
        <v>5</v>
      </c>
      <c r="B2" s="4" t="s">
        <v>6</v>
      </c>
      <c r="C2" s="4" t="s">
        <v>7</v>
      </c>
      <c r="D2" s="4" t="s">
        <v>8</v>
      </c>
      <c r="E2" s="5" t="s">
        <v>9</v>
      </c>
      <c r="F2" s="5" t="s">
        <v>10</v>
      </c>
      <c r="G2" s="6" t="s">
        <v>11</v>
      </c>
      <c r="I2" s="7" t="s">
        <v>12</v>
      </c>
    </row>
    <row r="3" spans="1:11" ht="14.4" x14ac:dyDescent="0.3">
      <c r="A3" s="8">
        <f>B11</f>
        <v>1</v>
      </c>
      <c r="B3" s="9">
        <f>B12+B13</f>
        <v>43893.579861111109</v>
      </c>
      <c r="C3" s="10">
        <f>J22</f>
        <v>5.9699999996179198E-2</v>
      </c>
      <c r="D3" s="10">
        <f t="shared" ref="D3:D8" si="0">C3*448.8325660485</f>
        <v>26.795304191380549</v>
      </c>
      <c r="E3" s="11">
        <f>B15</f>
        <v>0</v>
      </c>
      <c r="F3" s="12">
        <f>B16</f>
        <v>0</v>
      </c>
      <c r="G3" s="13" t="str">
        <f>B17</f>
        <v>E</v>
      </c>
      <c r="I3" s="14" t="s">
        <v>13</v>
      </c>
    </row>
    <row r="4" spans="1:11" ht="14.4" x14ac:dyDescent="0.3">
      <c r="A4" s="15">
        <f>B25</f>
        <v>2</v>
      </c>
      <c r="B4" s="16">
        <f>B26+B27</f>
        <v>43893.583333333336</v>
      </c>
      <c r="C4" s="17">
        <f>J36</f>
        <v>5.6799999996364793E-2</v>
      </c>
      <c r="D4" s="17">
        <f t="shared" si="0"/>
        <v>25.493689749923199</v>
      </c>
      <c r="E4" s="18">
        <f>B29</f>
        <v>0</v>
      </c>
      <c r="F4" s="19">
        <f>B30</f>
        <v>0</v>
      </c>
      <c r="G4" s="20" t="str">
        <f>B31</f>
        <v>E</v>
      </c>
      <c r="I4" s="21" t="s">
        <v>14</v>
      </c>
    </row>
    <row r="5" spans="1:11" ht="14.4" x14ac:dyDescent="0.3">
      <c r="A5" s="15">
        <f>B39</f>
        <v>3</v>
      </c>
      <c r="B5" s="16">
        <f>B40+B41</f>
        <v>0</v>
      </c>
      <c r="C5" s="17" t="e">
        <f>J50</f>
        <v>#DIV/0!</v>
      </c>
      <c r="D5" s="17" t="e">
        <f t="shared" si="0"/>
        <v>#DIV/0!</v>
      </c>
      <c r="E5" s="18">
        <f>B43</f>
        <v>0</v>
      </c>
      <c r="F5" s="19">
        <f>B44</f>
        <v>0</v>
      </c>
      <c r="G5" s="20">
        <f>B45</f>
        <v>0</v>
      </c>
      <c r="H5" s="22" t="s">
        <v>15</v>
      </c>
      <c r="I5" s="21" t="s">
        <v>16</v>
      </c>
    </row>
    <row r="6" spans="1:11" ht="14.4" x14ac:dyDescent="0.3">
      <c r="A6" s="15">
        <f>B53</f>
        <v>4</v>
      </c>
      <c r="B6" s="16">
        <f>B54+B55</f>
        <v>0</v>
      </c>
      <c r="C6" s="17" t="e">
        <f>J64</f>
        <v>#DIV/0!</v>
      </c>
      <c r="D6" s="17" t="e">
        <f t="shared" si="0"/>
        <v>#DIV/0!</v>
      </c>
      <c r="E6" s="18">
        <f>B57</f>
        <v>0</v>
      </c>
      <c r="F6" s="19">
        <f>B58</f>
        <v>0</v>
      </c>
      <c r="G6" s="20">
        <f>B59</f>
        <v>0</v>
      </c>
      <c r="H6" s="22" t="s">
        <v>17</v>
      </c>
      <c r="I6" s="21" t="s">
        <v>18</v>
      </c>
    </row>
    <row r="7" spans="1:11" ht="14.4" x14ac:dyDescent="0.3">
      <c r="A7" s="15">
        <f>B67</f>
        <v>5</v>
      </c>
      <c r="B7" s="16">
        <f>B68+B69</f>
        <v>0</v>
      </c>
      <c r="C7" s="17" t="e">
        <f>J78</f>
        <v>#DIV/0!</v>
      </c>
      <c r="D7" s="17" t="e">
        <f t="shared" si="0"/>
        <v>#DIV/0!</v>
      </c>
      <c r="E7" s="18">
        <f>B71</f>
        <v>0</v>
      </c>
      <c r="F7" s="19">
        <f>B72</f>
        <v>0</v>
      </c>
      <c r="G7" s="20">
        <f>B73</f>
        <v>0</v>
      </c>
      <c r="H7" s="22" t="s">
        <v>19</v>
      </c>
      <c r="I7" s="21" t="s">
        <v>20</v>
      </c>
    </row>
    <row r="8" spans="1:11" ht="14.4" x14ac:dyDescent="0.3">
      <c r="A8" s="23">
        <f>B81</f>
        <v>6</v>
      </c>
      <c r="B8" s="24">
        <f>B82+B83</f>
        <v>0</v>
      </c>
      <c r="C8" s="25" t="e">
        <f>J92</f>
        <v>#DIV/0!</v>
      </c>
      <c r="D8" s="25" t="e">
        <f t="shared" si="0"/>
        <v>#DIV/0!</v>
      </c>
      <c r="E8" s="28">
        <f>B85</f>
        <v>0</v>
      </c>
      <c r="F8" s="26">
        <f>B86</f>
        <v>0</v>
      </c>
      <c r="G8" s="27">
        <f>B87</f>
        <v>0</v>
      </c>
      <c r="H8" s="22" t="s">
        <v>21</v>
      </c>
      <c r="I8" s="21" t="s">
        <v>22</v>
      </c>
    </row>
    <row r="10" spans="1:11" ht="14.4" x14ac:dyDescent="0.3">
      <c r="A10" s="29" t="str">
        <f>$A$1</f>
        <v>DEL DIOS</v>
      </c>
      <c r="B10" s="30" t="s">
        <v>23</v>
      </c>
      <c r="C10" s="31">
        <v>24</v>
      </c>
      <c r="D10" s="32" t="s">
        <v>24</v>
      </c>
      <c r="E10" s="33">
        <f>H10/J10</f>
        <v>6</v>
      </c>
      <c r="F10" s="34" t="s">
        <v>25</v>
      </c>
      <c r="G10" s="35" t="s">
        <v>26</v>
      </c>
      <c r="H10" s="36">
        <v>42</v>
      </c>
      <c r="I10" s="37" t="s">
        <v>27</v>
      </c>
      <c r="J10" s="38">
        <v>7</v>
      </c>
    </row>
    <row r="11" spans="1:11" ht="13.5" customHeight="1" x14ac:dyDescent="0.3">
      <c r="A11" s="39" t="s">
        <v>28</v>
      </c>
      <c r="B11" s="40">
        <v>1</v>
      </c>
      <c r="C11" s="41" t="s">
        <v>29</v>
      </c>
      <c r="D11" s="41" t="s">
        <v>30</v>
      </c>
      <c r="E11" s="42" t="s">
        <v>31</v>
      </c>
      <c r="F11" s="42" t="s">
        <v>32</v>
      </c>
      <c r="G11" s="42" t="s">
        <v>116</v>
      </c>
      <c r="H11" s="43" t="s">
        <v>34</v>
      </c>
      <c r="I11" s="42" t="s">
        <v>35</v>
      </c>
      <c r="J11" s="44" t="s">
        <v>37</v>
      </c>
    </row>
    <row r="12" spans="1:11" ht="14.25" customHeight="1" x14ac:dyDescent="0.3">
      <c r="A12" s="15" t="s">
        <v>39</v>
      </c>
      <c r="B12" s="45">
        <v>43893</v>
      </c>
      <c r="C12" s="46">
        <v>1</v>
      </c>
      <c r="D12" s="46">
        <f>$E$10*0.5+C10</f>
        <v>27</v>
      </c>
      <c r="E12" s="47">
        <f>1.2</f>
        <v>1.2</v>
      </c>
      <c r="F12" s="49">
        <f>E10</f>
        <v>6</v>
      </c>
      <c r="G12" s="50">
        <f t="shared" ref="G12:G21" si="1">E12*F12*$H$13</f>
        <v>4.9999999996799993E-2</v>
      </c>
      <c r="H12" s="51" t="s">
        <v>119</v>
      </c>
      <c r="I12" s="52">
        <v>3.5000000000000003E-2</v>
      </c>
      <c r="J12" s="53">
        <f t="shared" ref="J12:J21" si="2">G12*I12</f>
        <v>1.749999999888E-3</v>
      </c>
    </row>
    <row r="13" spans="1:11" ht="14.4" x14ac:dyDescent="0.3">
      <c r="A13" s="54" t="s">
        <v>43</v>
      </c>
      <c r="B13" s="55">
        <v>0.57986111111111116</v>
      </c>
      <c r="C13" s="46">
        <v>2</v>
      </c>
      <c r="D13" s="56">
        <f t="shared" ref="D13:D21" si="3">D12+$E$10</f>
        <v>33</v>
      </c>
      <c r="E13" s="48">
        <v>1.8</v>
      </c>
      <c r="F13" s="49">
        <f>E10</f>
        <v>6</v>
      </c>
      <c r="G13" s="50">
        <f t="shared" si="1"/>
        <v>7.4999999995200003E-2</v>
      </c>
      <c r="H13" s="112">
        <v>6.9444444440000001E-3</v>
      </c>
      <c r="I13" s="52">
        <v>0.126</v>
      </c>
      <c r="J13" s="53">
        <f t="shared" si="2"/>
        <v>9.4499999993952009E-3</v>
      </c>
      <c r="K13" s="58"/>
    </row>
    <row r="14" spans="1:11" ht="14.4" x14ac:dyDescent="0.3">
      <c r="A14" s="59" t="s">
        <v>44</v>
      </c>
      <c r="B14" s="60" t="s">
        <v>45</v>
      </c>
      <c r="C14" s="46">
        <v>3</v>
      </c>
      <c r="D14" s="56">
        <f t="shared" si="3"/>
        <v>39</v>
      </c>
      <c r="E14" s="48">
        <v>6</v>
      </c>
      <c r="F14" s="49">
        <f>E10</f>
        <v>6</v>
      </c>
      <c r="G14" s="50">
        <f t="shared" si="1"/>
        <v>0.24999999998399999</v>
      </c>
      <c r="H14" s="113"/>
      <c r="I14" s="52">
        <v>9.6000000000000002E-2</v>
      </c>
      <c r="J14" s="53">
        <f t="shared" si="2"/>
        <v>2.3999999998464E-2</v>
      </c>
      <c r="K14" s="58"/>
    </row>
    <row r="15" spans="1:11" ht="14.4" x14ac:dyDescent="0.3">
      <c r="A15" s="61" t="s">
        <v>9</v>
      </c>
      <c r="B15" s="62"/>
      <c r="C15" s="46">
        <v>4</v>
      </c>
      <c r="D15" s="56">
        <f t="shared" si="3"/>
        <v>45</v>
      </c>
      <c r="E15" s="48">
        <v>6</v>
      </c>
      <c r="F15" s="49">
        <f>E10</f>
        <v>6</v>
      </c>
      <c r="G15" s="50">
        <f t="shared" si="1"/>
        <v>0.24999999998399999</v>
      </c>
      <c r="H15" s="113"/>
      <c r="I15" s="52">
        <v>8.2000000000000003E-2</v>
      </c>
      <c r="J15" s="53">
        <f t="shared" si="2"/>
        <v>2.0499999998688002E-2</v>
      </c>
    </row>
    <row r="16" spans="1:11" ht="14.4" x14ac:dyDescent="0.3">
      <c r="A16" s="61" t="s">
        <v>10</v>
      </c>
      <c r="B16" s="63"/>
      <c r="C16" s="46">
        <v>5</v>
      </c>
      <c r="D16" s="56">
        <f t="shared" si="3"/>
        <v>51</v>
      </c>
      <c r="E16" s="48">
        <v>6</v>
      </c>
      <c r="F16" s="49">
        <f>E10</f>
        <v>6</v>
      </c>
      <c r="G16" s="50">
        <f t="shared" si="1"/>
        <v>0.24999999998399999</v>
      </c>
      <c r="H16" s="113"/>
      <c r="I16" s="52">
        <v>1.6E-2</v>
      </c>
      <c r="J16" s="53">
        <f t="shared" si="2"/>
        <v>3.999999999744E-3</v>
      </c>
      <c r="K16" s="64"/>
    </row>
    <row r="17" spans="1:11" ht="14.4" x14ac:dyDescent="0.3">
      <c r="A17" s="65" t="s">
        <v>46</v>
      </c>
      <c r="B17" s="66" t="s">
        <v>15</v>
      </c>
      <c r="C17" s="46">
        <v>6</v>
      </c>
      <c r="D17" s="56">
        <f t="shared" si="3"/>
        <v>57</v>
      </c>
      <c r="E17" s="48">
        <v>2.4</v>
      </c>
      <c r="F17" s="49">
        <f>E10</f>
        <v>6</v>
      </c>
      <c r="G17" s="50">
        <f t="shared" si="1"/>
        <v>9.9999999993599986E-2</v>
      </c>
      <c r="H17" s="113"/>
      <c r="I17" s="52">
        <v>0</v>
      </c>
      <c r="J17" s="53">
        <f t="shared" si="2"/>
        <v>0</v>
      </c>
    </row>
    <row r="18" spans="1:11" ht="14.4" x14ac:dyDescent="0.3">
      <c r="A18" s="106" t="s">
        <v>47</v>
      </c>
      <c r="B18" s="109"/>
      <c r="C18" s="46">
        <v>7</v>
      </c>
      <c r="D18" s="56">
        <f t="shared" si="3"/>
        <v>63</v>
      </c>
      <c r="E18" s="48">
        <v>1.2</v>
      </c>
      <c r="F18" s="49">
        <f>E10</f>
        <v>6</v>
      </c>
      <c r="G18" s="50">
        <f t="shared" si="1"/>
        <v>4.9999999996799993E-2</v>
      </c>
      <c r="H18" s="113"/>
      <c r="I18" s="52">
        <v>0</v>
      </c>
      <c r="J18" s="53">
        <f t="shared" si="2"/>
        <v>0</v>
      </c>
      <c r="K18" s="58"/>
    </row>
    <row r="19" spans="1:11" ht="14.4" x14ac:dyDescent="0.3">
      <c r="A19" s="107"/>
      <c r="B19" s="110"/>
      <c r="C19" s="46">
        <v>8</v>
      </c>
      <c r="D19" s="56">
        <f t="shared" si="3"/>
        <v>69</v>
      </c>
      <c r="E19" s="47"/>
      <c r="F19" s="49">
        <f>E10</f>
        <v>6</v>
      </c>
      <c r="G19" s="50">
        <f t="shared" si="1"/>
        <v>0</v>
      </c>
      <c r="H19" s="113"/>
      <c r="I19" s="47"/>
      <c r="J19" s="53">
        <f t="shared" si="2"/>
        <v>0</v>
      </c>
    </row>
    <row r="20" spans="1:11" ht="14.4" x14ac:dyDescent="0.3">
      <c r="A20" s="107"/>
      <c r="B20" s="110"/>
      <c r="C20" s="46">
        <v>9</v>
      </c>
      <c r="D20" s="56">
        <f t="shared" si="3"/>
        <v>75</v>
      </c>
      <c r="E20" s="47"/>
      <c r="F20" s="49">
        <f>E10</f>
        <v>6</v>
      </c>
      <c r="G20" s="50">
        <f t="shared" si="1"/>
        <v>0</v>
      </c>
      <c r="H20" s="113"/>
      <c r="I20" s="47"/>
      <c r="J20" s="53">
        <f t="shared" si="2"/>
        <v>0</v>
      </c>
    </row>
    <row r="21" spans="1:11" ht="15.75" customHeight="1" x14ac:dyDescent="0.3">
      <c r="A21" s="107"/>
      <c r="B21" s="110"/>
      <c r="C21" s="46">
        <v>10</v>
      </c>
      <c r="D21" s="56">
        <f t="shared" si="3"/>
        <v>81</v>
      </c>
      <c r="E21" s="47"/>
      <c r="F21" s="49">
        <f>E10</f>
        <v>6</v>
      </c>
      <c r="G21" s="50">
        <f t="shared" si="1"/>
        <v>0</v>
      </c>
      <c r="H21" s="114"/>
      <c r="I21" s="47"/>
      <c r="J21" s="53">
        <f t="shared" si="2"/>
        <v>0</v>
      </c>
    </row>
    <row r="22" spans="1:11" ht="15.75" customHeight="1" x14ac:dyDescent="0.3">
      <c r="A22" s="108"/>
      <c r="B22" s="111"/>
      <c r="C22" s="70"/>
      <c r="D22" s="70"/>
      <c r="E22" s="71"/>
      <c r="F22" s="72" t="s">
        <v>124</v>
      </c>
      <c r="G22" s="73">
        <f>SUM(G12:G21)</f>
        <v>1.0249999999343999</v>
      </c>
      <c r="H22" s="75"/>
      <c r="I22" s="76" t="s">
        <v>51</v>
      </c>
      <c r="J22" s="77">
        <f>SUM(J12:J21)</f>
        <v>5.9699999996179198E-2</v>
      </c>
    </row>
    <row r="23" spans="1:11" ht="15.75" customHeight="1" x14ac:dyDescent="0.3">
      <c r="A23" s="78"/>
      <c r="B23" s="79"/>
      <c r="C23" s="64"/>
      <c r="D23" s="64"/>
      <c r="E23" s="64"/>
      <c r="F23" s="64"/>
      <c r="G23" s="64"/>
      <c r="H23" s="78"/>
      <c r="I23" s="80"/>
      <c r="J23" s="80"/>
    </row>
    <row r="24" spans="1:11" ht="15.75" customHeight="1" x14ac:dyDescent="0.3">
      <c r="A24" s="29" t="str">
        <f>$A$1</f>
        <v>DEL DIOS</v>
      </c>
      <c r="B24" s="30" t="s">
        <v>23</v>
      </c>
      <c r="C24" s="31">
        <v>24</v>
      </c>
      <c r="D24" s="32" t="s">
        <v>24</v>
      </c>
      <c r="E24" s="33">
        <f>H24/J24</f>
        <v>6</v>
      </c>
      <c r="F24" s="34" t="s">
        <v>25</v>
      </c>
      <c r="G24" s="35" t="s">
        <v>26</v>
      </c>
      <c r="H24" s="36">
        <v>42</v>
      </c>
      <c r="I24" s="37" t="s">
        <v>27</v>
      </c>
      <c r="J24" s="38">
        <v>7</v>
      </c>
    </row>
    <row r="25" spans="1:11" ht="15.75" customHeight="1" x14ac:dyDescent="0.3">
      <c r="A25" s="39" t="s">
        <v>28</v>
      </c>
      <c r="B25" s="40">
        <v>2</v>
      </c>
      <c r="C25" s="41" t="s">
        <v>29</v>
      </c>
      <c r="D25" s="41" t="s">
        <v>30</v>
      </c>
      <c r="E25" s="42" t="s">
        <v>31</v>
      </c>
      <c r="F25" s="42" t="s">
        <v>32</v>
      </c>
      <c r="G25" s="42" t="s">
        <v>126</v>
      </c>
      <c r="H25" s="43" t="s">
        <v>34</v>
      </c>
      <c r="I25" s="42" t="s">
        <v>35</v>
      </c>
      <c r="J25" s="44" t="s">
        <v>37</v>
      </c>
    </row>
    <row r="26" spans="1:11" ht="15.75" customHeight="1" x14ac:dyDescent="0.3">
      <c r="A26" s="15" t="s">
        <v>39</v>
      </c>
      <c r="B26" s="45">
        <v>43893</v>
      </c>
      <c r="C26" s="46">
        <v>1</v>
      </c>
      <c r="D26" s="46">
        <f>$E$10*0.5+C24</f>
        <v>27</v>
      </c>
      <c r="E26" s="48">
        <v>1.2</v>
      </c>
      <c r="F26" s="49">
        <f>E24</f>
        <v>6</v>
      </c>
      <c r="G26" s="50">
        <f t="shared" ref="G26:G35" si="4">E26*F26*$H$13</f>
        <v>4.9999999996799993E-2</v>
      </c>
      <c r="H26" s="51" t="s">
        <v>128</v>
      </c>
      <c r="I26" s="52">
        <v>4.3999999999999997E-2</v>
      </c>
      <c r="J26" s="53">
        <f t="shared" ref="J26:J35" si="5">G26*I26</f>
        <v>2.1999999998591996E-3</v>
      </c>
    </row>
    <row r="27" spans="1:11" ht="15.75" customHeight="1" x14ac:dyDescent="0.3">
      <c r="A27" s="54" t="s">
        <v>43</v>
      </c>
      <c r="B27" s="55">
        <v>0.58333333333333337</v>
      </c>
      <c r="C27" s="46">
        <v>2</v>
      </c>
      <c r="D27" s="56">
        <f t="shared" ref="D27:D35" si="6">D26+$E$10</f>
        <v>33</v>
      </c>
      <c r="E27" s="48">
        <v>2.4</v>
      </c>
      <c r="F27" s="49">
        <f>E24</f>
        <v>6</v>
      </c>
      <c r="G27" s="50">
        <f t="shared" si="4"/>
        <v>9.9999999993599986E-2</v>
      </c>
      <c r="H27" s="112">
        <v>6.9444444440000001E-3</v>
      </c>
      <c r="I27" s="52">
        <v>0.161</v>
      </c>
      <c r="J27" s="53">
        <f t="shared" si="5"/>
        <v>1.6099999998969598E-2</v>
      </c>
    </row>
    <row r="28" spans="1:11" ht="15.75" customHeight="1" x14ac:dyDescent="0.3">
      <c r="A28" s="59" t="s">
        <v>44</v>
      </c>
      <c r="B28" s="60" t="s">
        <v>45</v>
      </c>
      <c r="C28" s="46">
        <v>3</v>
      </c>
      <c r="D28" s="56">
        <f t="shared" si="6"/>
        <v>39</v>
      </c>
      <c r="E28" s="48">
        <v>6</v>
      </c>
      <c r="F28" s="49">
        <f>E24</f>
        <v>6</v>
      </c>
      <c r="G28" s="50">
        <f t="shared" si="4"/>
        <v>0.24999999998399999</v>
      </c>
      <c r="H28" s="113"/>
      <c r="I28" s="52">
        <v>7.9000000000000001E-2</v>
      </c>
      <c r="J28" s="53">
        <f t="shared" si="5"/>
        <v>1.9749999998736001E-2</v>
      </c>
    </row>
    <row r="29" spans="1:11" ht="15.75" customHeight="1" x14ac:dyDescent="0.3">
      <c r="A29" s="61" t="s">
        <v>9</v>
      </c>
      <c r="B29" s="62"/>
      <c r="C29" s="46">
        <v>4</v>
      </c>
      <c r="D29" s="56">
        <f t="shared" si="6"/>
        <v>45</v>
      </c>
      <c r="E29" s="48">
        <v>6</v>
      </c>
      <c r="F29" s="49">
        <f>E24</f>
        <v>6</v>
      </c>
      <c r="G29" s="50">
        <f t="shared" si="4"/>
        <v>0.24999999998399999</v>
      </c>
      <c r="H29" s="113"/>
      <c r="I29" s="52">
        <v>5.8000000000000003E-2</v>
      </c>
      <c r="J29" s="53">
        <f t="shared" si="5"/>
        <v>1.4499999999072E-2</v>
      </c>
    </row>
    <row r="30" spans="1:11" ht="15.75" customHeight="1" x14ac:dyDescent="0.3">
      <c r="A30" s="61" t="s">
        <v>10</v>
      </c>
      <c r="B30" s="63"/>
      <c r="C30" s="46">
        <v>5</v>
      </c>
      <c r="D30" s="56">
        <f t="shared" si="6"/>
        <v>51</v>
      </c>
      <c r="E30" s="48">
        <v>6</v>
      </c>
      <c r="F30" s="49">
        <f>E24</f>
        <v>6</v>
      </c>
      <c r="G30" s="50">
        <f t="shared" si="4"/>
        <v>0.24999999998399999</v>
      </c>
      <c r="H30" s="113"/>
      <c r="I30" s="52">
        <v>1.7000000000000001E-2</v>
      </c>
      <c r="J30" s="53">
        <f t="shared" si="5"/>
        <v>4.249999999728E-3</v>
      </c>
    </row>
    <row r="31" spans="1:11" ht="15.75" customHeight="1" x14ac:dyDescent="0.3">
      <c r="A31" s="65" t="s">
        <v>46</v>
      </c>
      <c r="B31" s="66" t="s">
        <v>15</v>
      </c>
      <c r="C31" s="46">
        <v>6</v>
      </c>
      <c r="D31" s="56">
        <f t="shared" si="6"/>
        <v>57</v>
      </c>
      <c r="E31" s="48">
        <v>2.4</v>
      </c>
      <c r="F31" s="49">
        <f>E24</f>
        <v>6</v>
      </c>
      <c r="G31" s="50">
        <f t="shared" si="4"/>
        <v>9.9999999993599986E-2</v>
      </c>
      <c r="H31" s="113"/>
      <c r="I31" s="52">
        <v>0</v>
      </c>
      <c r="J31" s="53">
        <f t="shared" si="5"/>
        <v>0</v>
      </c>
    </row>
    <row r="32" spans="1:11" ht="15.75" customHeight="1" x14ac:dyDescent="0.3">
      <c r="A32" s="106" t="s">
        <v>47</v>
      </c>
      <c r="B32" s="109"/>
      <c r="C32" s="46">
        <v>7</v>
      </c>
      <c r="D32" s="56">
        <f t="shared" si="6"/>
        <v>63</v>
      </c>
      <c r="E32" s="48">
        <v>1.2</v>
      </c>
      <c r="F32" s="49">
        <f>E24</f>
        <v>6</v>
      </c>
      <c r="G32" s="50">
        <f t="shared" si="4"/>
        <v>4.9999999996799993E-2</v>
      </c>
      <c r="H32" s="113"/>
      <c r="I32" s="52">
        <v>0</v>
      </c>
      <c r="J32" s="53">
        <f t="shared" si="5"/>
        <v>0</v>
      </c>
    </row>
    <row r="33" spans="1:10" ht="15.75" customHeight="1" x14ac:dyDescent="0.3">
      <c r="A33" s="107"/>
      <c r="B33" s="110"/>
      <c r="C33" s="46">
        <v>8</v>
      </c>
      <c r="D33" s="56">
        <f t="shared" si="6"/>
        <v>69</v>
      </c>
      <c r="E33" s="47"/>
      <c r="F33" s="49">
        <f>E24</f>
        <v>6</v>
      </c>
      <c r="G33" s="50">
        <f t="shared" si="4"/>
        <v>0</v>
      </c>
      <c r="H33" s="113"/>
      <c r="I33" s="47"/>
      <c r="J33" s="53">
        <f t="shared" si="5"/>
        <v>0</v>
      </c>
    </row>
    <row r="34" spans="1:10" ht="15.75" customHeight="1" x14ac:dyDescent="0.3">
      <c r="A34" s="107"/>
      <c r="B34" s="110"/>
      <c r="C34" s="46">
        <v>9</v>
      </c>
      <c r="D34" s="56">
        <f t="shared" si="6"/>
        <v>75</v>
      </c>
      <c r="E34" s="47"/>
      <c r="F34" s="49">
        <f>E24</f>
        <v>6</v>
      </c>
      <c r="G34" s="50">
        <f t="shared" si="4"/>
        <v>0</v>
      </c>
      <c r="H34" s="113"/>
      <c r="I34" s="47"/>
      <c r="J34" s="53">
        <f t="shared" si="5"/>
        <v>0</v>
      </c>
    </row>
    <row r="35" spans="1:10" ht="15.75" customHeight="1" x14ac:dyDescent="0.3">
      <c r="A35" s="107"/>
      <c r="B35" s="110"/>
      <c r="C35" s="46">
        <v>10</v>
      </c>
      <c r="D35" s="56">
        <f t="shared" si="6"/>
        <v>81</v>
      </c>
      <c r="E35" s="47"/>
      <c r="F35" s="49">
        <f>E24</f>
        <v>6</v>
      </c>
      <c r="G35" s="50">
        <f t="shared" si="4"/>
        <v>0</v>
      </c>
      <c r="H35" s="114"/>
      <c r="I35" s="47"/>
      <c r="J35" s="53">
        <f t="shared" si="5"/>
        <v>0</v>
      </c>
    </row>
    <row r="36" spans="1:10" ht="15.75" customHeight="1" x14ac:dyDescent="0.3">
      <c r="A36" s="108"/>
      <c r="B36" s="111"/>
      <c r="C36" s="70"/>
      <c r="D36" s="70"/>
      <c r="E36" s="71"/>
      <c r="F36" s="72" t="s">
        <v>133</v>
      </c>
      <c r="G36" s="73">
        <f>SUM(G26:G35)</f>
        <v>1.0499999999328</v>
      </c>
      <c r="H36" s="75"/>
      <c r="I36" s="76" t="s">
        <v>51</v>
      </c>
      <c r="J36" s="77">
        <f>SUM(J26:J35)</f>
        <v>5.6799999996364793E-2</v>
      </c>
    </row>
    <row r="37" spans="1:10" ht="15.75" customHeight="1" x14ac:dyDescent="0.25"/>
    <row r="38" spans="1:10" ht="15.75" customHeight="1" x14ac:dyDescent="0.3">
      <c r="A38" s="29" t="str">
        <f>$A$1</f>
        <v>DEL DIOS</v>
      </c>
      <c r="B38" s="30" t="s">
        <v>23</v>
      </c>
      <c r="C38" s="81">
        <v>0</v>
      </c>
      <c r="D38" s="32" t="s">
        <v>24</v>
      </c>
      <c r="E38" s="33" t="e">
        <f>H38/J38</f>
        <v>#DIV/0!</v>
      </c>
      <c r="F38" s="34" t="s">
        <v>25</v>
      </c>
      <c r="G38" s="35" t="s">
        <v>26</v>
      </c>
      <c r="H38" s="82"/>
      <c r="I38" s="37" t="s">
        <v>27</v>
      </c>
      <c r="J38" s="83"/>
    </row>
    <row r="39" spans="1:10" ht="15.75" customHeight="1" x14ac:dyDescent="0.3">
      <c r="A39" s="39" t="s">
        <v>28</v>
      </c>
      <c r="B39" s="40">
        <v>3</v>
      </c>
      <c r="C39" s="41" t="s">
        <v>29</v>
      </c>
      <c r="D39" s="41" t="s">
        <v>30</v>
      </c>
      <c r="E39" s="42" t="s">
        <v>31</v>
      </c>
      <c r="F39" s="42" t="s">
        <v>32</v>
      </c>
      <c r="G39" s="42" t="s">
        <v>135</v>
      </c>
      <c r="H39" s="43" t="s">
        <v>34</v>
      </c>
      <c r="I39" s="42" t="s">
        <v>35</v>
      </c>
      <c r="J39" s="44" t="s">
        <v>37</v>
      </c>
    </row>
    <row r="40" spans="1:10" ht="15.75" customHeight="1" x14ac:dyDescent="0.3">
      <c r="A40" s="15" t="s">
        <v>39</v>
      </c>
      <c r="B40" s="84"/>
      <c r="C40" s="46">
        <v>1</v>
      </c>
      <c r="D40" s="46">
        <f>$E$10*0.5+C38</f>
        <v>3</v>
      </c>
      <c r="E40" s="47"/>
      <c r="F40" s="49" t="e">
        <f>E38</f>
        <v>#DIV/0!</v>
      </c>
      <c r="G40" s="50" t="e">
        <f t="shared" ref="G40:G49" si="7">E40*F40*$H$13</f>
        <v>#DIV/0!</v>
      </c>
      <c r="H40" s="51" t="s">
        <v>136</v>
      </c>
      <c r="I40" s="85"/>
      <c r="J40" s="53" t="e">
        <f t="shared" ref="J40:J49" si="8">G40*I40</f>
        <v>#DIV/0!</v>
      </c>
    </row>
    <row r="41" spans="1:10" ht="15.75" customHeight="1" x14ac:dyDescent="0.3">
      <c r="A41" s="54" t="s">
        <v>43</v>
      </c>
      <c r="B41" s="62"/>
      <c r="C41" s="46">
        <v>2</v>
      </c>
      <c r="D41" s="56">
        <f t="shared" ref="D41:D49" si="9">D40+$E$10</f>
        <v>9</v>
      </c>
      <c r="E41" s="47"/>
      <c r="F41" s="49" t="e">
        <f>E38</f>
        <v>#DIV/0!</v>
      </c>
      <c r="G41" s="50" t="e">
        <f t="shared" si="7"/>
        <v>#DIV/0!</v>
      </c>
      <c r="H41" s="112">
        <v>6.9444444440000001E-3</v>
      </c>
      <c r="I41" s="85"/>
      <c r="J41" s="53" t="e">
        <f t="shared" si="8"/>
        <v>#DIV/0!</v>
      </c>
    </row>
    <row r="42" spans="1:10" ht="15.75" customHeight="1" x14ac:dyDescent="0.3">
      <c r="A42" s="59" t="s">
        <v>44</v>
      </c>
      <c r="B42" s="62"/>
      <c r="C42" s="46">
        <v>3</v>
      </c>
      <c r="D42" s="56">
        <f t="shared" si="9"/>
        <v>15</v>
      </c>
      <c r="E42" s="47"/>
      <c r="F42" s="49" t="e">
        <f>E38</f>
        <v>#DIV/0!</v>
      </c>
      <c r="G42" s="50" t="e">
        <f t="shared" si="7"/>
        <v>#DIV/0!</v>
      </c>
      <c r="H42" s="113"/>
      <c r="I42" s="85"/>
      <c r="J42" s="53" t="e">
        <f t="shared" si="8"/>
        <v>#DIV/0!</v>
      </c>
    </row>
    <row r="43" spans="1:10" ht="15.75" customHeight="1" x14ac:dyDescent="0.3">
      <c r="A43" s="61" t="s">
        <v>9</v>
      </c>
      <c r="B43" s="62"/>
      <c r="C43" s="46">
        <v>4</v>
      </c>
      <c r="D43" s="56">
        <f t="shared" si="9"/>
        <v>21</v>
      </c>
      <c r="E43" s="47"/>
      <c r="F43" s="49" t="e">
        <f>E38</f>
        <v>#DIV/0!</v>
      </c>
      <c r="G43" s="50" t="e">
        <f t="shared" si="7"/>
        <v>#DIV/0!</v>
      </c>
      <c r="H43" s="113"/>
      <c r="I43" s="85"/>
      <c r="J43" s="53" t="e">
        <f t="shared" si="8"/>
        <v>#DIV/0!</v>
      </c>
    </row>
    <row r="44" spans="1:10" ht="15.75" customHeight="1" x14ac:dyDescent="0.3">
      <c r="A44" s="61" t="s">
        <v>10</v>
      </c>
      <c r="B44" s="63"/>
      <c r="C44" s="46">
        <v>5</v>
      </c>
      <c r="D44" s="56">
        <f t="shared" si="9"/>
        <v>27</v>
      </c>
      <c r="E44" s="47"/>
      <c r="F44" s="49" t="e">
        <f>E38</f>
        <v>#DIV/0!</v>
      </c>
      <c r="G44" s="50" t="e">
        <f t="shared" si="7"/>
        <v>#DIV/0!</v>
      </c>
      <c r="H44" s="113"/>
      <c r="I44" s="85"/>
      <c r="J44" s="53" t="e">
        <f t="shared" si="8"/>
        <v>#DIV/0!</v>
      </c>
    </row>
    <row r="45" spans="1:10" ht="15.75" customHeight="1" x14ac:dyDescent="0.3">
      <c r="A45" s="65" t="s">
        <v>46</v>
      </c>
      <c r="B45" s="86"/>
      <c r="C45" s="46">
        <v>6</v>
      </c>
      <c r="D45" s="56">
        <f t="shared" si="9"/>
        <v>33</v>
      </c>
      <c r="E45" s="47"/>
      <c r="F45" s="49" t="e">
        <f>E38</f>
        <v>#DIV/0!</v>
      </c>
      <c r="G45" s="50" t="e">
        <f t="shared" si="7"/>
        <v>#DIV/0!</v>
      </c>
      <c r="H45" s="113"/>
      <c r="I45" s="85"/>
      <c r="J45" s="53" t="e">
        <f t="shared" si="8"/>
        <v>#DIV/0!</v>
      </c>
    </row>
    <row r="46" spans="1:10" ht="15.75" customHeight="1" x14ac:dyDescent="0.3">
      <c r="A46" s="106" t="s">
        <v>47</v>
      </c>
      <c r="B46" s="109"/>
      <c r="C46" s="46">
        <v>7</v>
      </c>
      <c r="D46" s="56">
        <f t="shared" si="9"/>
        <v>39</v>
      </c>
      <c r="E46" s="47"/>
      <c r="F46" s="49" t="e">
        <f>E38</f>
        <v>#DIV/0!</v>
      </c>
      <c r="G46" s="50" t="e">
        <f t="shared" si="7"/>
        <v>#DIV/0!</v>
      </c>
      <c r="H46" s="113"/>
      <c r="I46" s="85"/>
      <c r="J46" s="53" t="e">
        <f t="shared" si="8"/>
        <v>#DIV/0!</v>
      </c>
    </row>
    <row r="47" spans="1:10" ht="15.75" customHeight="1" x14ac:dyDescent="0.3">
      <c r="A47" s="107"/>
      <c r="B47" s="110"/>
      <c r="C47" s="46">
        <v>8</v>
      </c>
      <c r="D47" s="56">
        <f t="shared" si="9"/>
        <v>45</v>
      </c>
      <c r="E47" s="47"/>
      <c r="F47" s="49" t="e">
        <f>E38</f>
        <v>#DIV/0!</v>
      </c>
      <c r="G47" s="50" t="e">
        <f t="shared" si="7"/>
        <v>#DIV/0!</v>
      </c>
      <c r="H47" s="113"/>
      <c r="I47" s="47"/>
      <c r="J47" s="53" t="e">
        <f t="shared" si="8"/>
        <v>#DIV/0!</v>
      </c>
    </row>
    <row r="48" spans="1:10" ht="15.75" customHeight="1" x14ac:dyDescent="0.3">
      <c r="A48" s="107"/>
      <c r="B48" s="110"/>
      <c r="C48" s="46">
        <v>9</v>
      </c>
      <c r="D48" s="56">
        <f t="shared" si="9"/>
        <v>51</v>
      </c>
      <c r="E48" s="47"/>
      <c r="F48" s="49" t="e">
        <f>E38</f>
        <v>#DIV/0!</v>
      </c>
      <c r="G48" s="50" t="e">
        <f t="shared" si="7"/>
        <v>#DIV/0!</v>
      </c>
      <c r="H48" s="113"/>
      <c r="I48" s="47"/>
      <c r="J48" s="53" t="e">
        <f t="shared" si="8"/>
        <v>#DIV/0!</v>
      </c>
    </row>
    <row r="49" spans="1:10" ht="15.75" customHeight="1" x14ac:dyDescent="0.3">
      <c r="A49" s="107"/>
      <c r="B49" s="110"/>
      <c r="C49" s="46">
        <v>10</v>
      </c>
      <c r="D49" s="56">
        <f t="shared" si="9"/>
        <v>57</v>
      </c>
      <c r="E49" s="47"/>
      <c r="F49" s="49" t="e">
        <f>E38</f>
        <v>#DIV/0!</v>
      </c>
      <c r="G49" s="50" t="e">
        <f t="shared" si="7"/>
        <v>#DIV/0!</v>
      </c>
      <c r="H49" s="114"/>
      <c r="I49" s="47"/>
      <c r="J49" s="53" t="e">
        <f t="shared" si="8"/>
        <v>#DIV/0!</v>
      </c>
    </row>
    <row r="50" spans="1:10" ht="15.75" customHeight="1" x14ac:dyDescent="0.3">
      <c r="A50" s="108"/>
      <c r="B50" s="111"/>
      <c r="C50" s="70"/>
      <c r="D50" s="70"/>
      <c r="E50" s="71"/>
      <c r="F50" s="72" t="s">
        <v>138</v>
      </c>
      <c r="G50" s="73" t="e">
        <f>SUM(G40:G49)</f>
        <v>#DIV/0!</v>
      </c>
      <c r="H50" s="75"/>
      <c r="I50" s="76" t="s">
        <v>51</v>
      </c>
      <c r="J50" s="77" t="e">
        <f>SUM(J40:J49)</f>
        <v>#DIV/0!</v>
      </c>
    </row>
    <row r="51" spans="1:10" ht="15.75" customHeight="1" x14ac:dyDescent="0.25"/>
    <row r="52" spans="1:10" ht="15.75" customHeight="1" x14ac:dyDescent="0.3">
      <c r="A52" s="29" t="str">
        <f>$A$1</f>
        <v>DEL DIOS</v>
      </c>
      <c r="B52" s="30" t="s">
        <v>23</v>
      </c>
      <c r="C52" s="81">
        <v>0</v>
      </c>
      <c r="D52" s="32" t="s">
        <v>24</v>
      </c>
      <c r="E52" s="33" t="e">
        <f>H52/J52</f>
        <v>#DIV/0!</v>
      </c>
      <c r="F52" s="34" t="s">
        <v>25</v>
      </c>
      <c r="G52" s="35" t="s">
        <v>26</v>
      </c>
      <c r="H52" s="82"/>
      <c r="I52" s="37" t="s">
        <v>27</v>
      </c>
      <c r="J52" s="83"/>
    </row>
    <row r="53" spans="1:10" ht="15.75" customHeight="1" x14ac:dyDescent="0.3">
      <c r="A53" s="39" t="s">
        <v>28</v>
      </c>
      <c r="B53" s="40">
        <v>4</v>
      </c>
      <c r="C53" s="41" t="s">
        <v>29</v>
      </c>
      <c r="D53" s="41" t="s">
        <v>30</v>
      </c>
      <c r="E53" s="42" t="s">
        <v>31</v>
      </c>
      <c r="F53" s="42" t="s">
        <v>32</v>
      </c>
      <c r="G53" s="42" t="s">
        <v>141</v>
      </c>
      <c r="H53" s="43" t="s">
        <v>34</v>
      </c>
      <c r="I53" s="42" t="s">
        <v>35</v>
      </c>
      <c r="J53" s="44" t="s">
        <v>37</v>
      </c>
    </row>
    <row r="54" spans="1:10" ht="15.75" customHeight="1" x14ac:dyDescent="0.3">
      <c r="A54" s="15" t="s">
        <v>39</v>
      </c>
      <c r="B54" s="84"/>
      <c r="C54" s="46">
        <v>1</v>
      </c>
      <c r="D54" s="46">
        <f>$E$10*0.5+C52</f>
        <v>3</v>
      </c>
      <c r="E54" s="47"/>
      <c r="F54" s="49" t="e">
        <f>E52</f>
        <v>#DIV/0!</v>
      </c>
      <c r="G54" s="50" t="e">
        <f t="shared" ref="G54:G63" si="10">E54*F54*$H$13</f>
        <v>#DIV/0!</v>
      </c>
      <c r="H54" s="51" t="s">
        <v>144</v>
      </c>
      <c r="I54" s="85"/>
      <c r="J54" s="53" t="e">
        <f t="shared" ref="J54:J63" si="11">G54*I54</f>
        <v>#DIV/0!</v>
      </c>
    </row>
    <row r="55" spans="1:10" ht="15.75" customHeight="1" x14ac:dyDescent="0.3">
      <c r="A55" s="54" t="s">
        <v>43</v>
      </c>
      <c r="B55" s="62"/>
      <c r="C55" s="46">
        <v>2</v>
      </c>
      <c r="D55" s="56">
        <f t="shared" ref="D55:D63" si="12">D54+$E$10</f>
        <v>9</v>
      </c>
      <c r="E55" s="47"/>
      <c r="F55" s="49" t="e">
        <f>E52</f>
        <v>#DIV/0!</v>
      </c>
      <c r="G55" s="50" t="e">
        <f t="shared" si="10"/>
        <v>#DIV/0!</v>
      </c>
      <c r="H55" s="112">
        <v>6.9444444440000001E-3</v>
      </c>
      <c r="I55" s="85"/>
      <c r="J55" s="53" t="e">
        <f t="shared" si="11"/>
        <v>#DIV/0!</v>
      </c>
    </row>
    <row r="56" spans="1:10" ht="15.75" customHeight="1" x14ac:dyDescent="0.3">
      <c r="A56" s="59" t="s">
        <v>44</v>
      </c>
      <c r="B56" s="62"/>
      <c r="C56" s="46">
        <v>3</v>
      </c>
      <c r="D56" s="56">
        <f t="shared" si="12"/>
        <v>15</v>
      </c>
      <c r="E56" s="47"/>
      <c r="F56" s="49" t="e">
        <f>E52</f>
        <v>#DIV/0!</v>
      </c>
      <c r="G56" s="50" t="e">
        <f t="shared" si="10"/>
        <v>#DIV/0!</v>
      </c>
      <c r="H56" s="113"/>
      <c r="I56" s="85"/>
      <c r="J56" s="53" t="e">
        <f t="shared" si="11"/>
        <v>#DIV/0!</v>
      </c>
    </row>
    <row r="57" spans="1:10" ht="15.75" customHeight="1" x14ac:dyDescent="0.3">
      <c r="A57" s="61" t="s">
        <v>9</v>
      </c>
      <c r="B57" s="62"/>
      <c r="C57" s="46">
        <v>4</v>
      </c>
      <c r="D57" s="56">
        <f t="shared" si="12"/>
        <v>21</v>
      </c>
      <c r="E57" s="47"/>
      <c r="F57" s="49" t="e">
        <f>E52</f>
        <v>#DIV/0!</v>
      </c>
      <c r="G57" s="50" t="e">
        <f t="shared" si="10"/>
        <v>#DIV/0!</v>
      </c>
      <c r="H57" s="113"/>
      <c r="I57" s="85"/>
      <c r="J57" s="53" t="e">
        <f t="shared" si="11"/>
        <v>#DIV/0!</v>
      </c>
    </row>
    <row r="58" spans="1:10" ht="15.75" customHeight="1" x14ac:dyDescent="0.3">
      <c r="A58" s="61" t="s">
        <v>10</v>
      </c>
      <c r="B58" s="63"/>
      <c r="C58" s="46">
        <v>5</v>
      </c>
      <c r="D58" s="56">
        <f t="shared" si="12"/>
        <v>27</v>
      </c>
      <c r="E58" s="47"/>
      <c r="F58" s="49" t="e">
        <f>E52</f>
        <v>#DIV/0!</v>
      </c>
      <c r="G58" s="50" t="e">
        <f t="shared" si="10"/>
        <v>#DIV/0!</v>
      </c>
      <c r="H58" s="113"/>
      <c r="I58" s="85"/>
      <c r="J58" s="53" t="e">
        <f t="shared" si="11"/>
        <v>#DIV/0!</v>
      </c>
    </row>
    <row r="59" spans="1:10" ht="15.75" customHeight="1" x14ac:dyDescent="0.3">
      <c r="A59" s="65" t="s">
        <v>46</v>
      </c>
      <c r="B59" s="86"/>
      <c r="C59" s="46">
        <v>6</v>
      </c>
      <c r="D59" s="56">
        <f t="shared" si="12"/>
        <v>33</v>
      </c>
      <c r="E59" s="47"/>
      <c r="F59" s="49" t="e">
        <f>E52</f>
        <v>#DIV/0!</v>
      </c>
      <c r="G59" s="50" t="e">
        <f t="shared" si="10"/>
        <v>#DIV/0!</v>
      </c>
      <c r="H59" s="113"/>
      <c r="I59" s="85"/>
      <c r="J59" s="53" t="e">
        <f t="shared" si="11"/>
        <v>#DIV/0!</v>
      </c>
    </row>
    <row r="60" spans="1:10" ht="15.75" customHeight="1" x14ac:dyDescent="0.3">
      <c r="A60" s="106" t="s">
        <v>47</v>
      </c>
      <c r="B60" s="109"/>
      <c r="C60" s="46">
        <v>7</v>
      </c>
      <c r="D60" s="56">
        <f t="shared" si="12"/>
        <v>39</v>
      </c>
      <c r="E60" s="47"/>
      <c r="F60" s="49" t="e">
        <f>E52</f>
        <v>#DIV/0!</v>
      </c>
      <c r="G60" s="50" t="e">
        <f t="shared" si="10"/>
        <v>#DIV/0!</v>
      </c>
      <c r="H60" s="113"/>
      <c r="I60" s="85"/>
      <c r="J60" s="53" t="e">
        <f t="shared" si="11"/>
        <v>#DIV/0!</v>
      </c>
    </row>
    <row r="61" spans="1:10" ht="15.75" customHeight="1" x14ac:dyDescent="0.3">
      <c r="A61" s="107"/>
      <c r="B61" s="110"/>
      <c r="C61" s="46">
        <v>8</v>
      </c>
      <c r="D61" s="56">
        <f t="shared" si="12"/>
        <v>45</v>
      </c>
      <c r="E61" s="47"/>
      <c r="F61" s="49" t="e">
        <f>E52</f>
        <v>#DIV/0!</v>
      </c>
      <c r="G61" s="50" t="e">
        <f t="shared" si="10"/>
        <v>#DIV/0!</v>
      </c>
      <c r="H61" s="113"/>
      <c r="I61" s="47"/>
      <c r="J61" s="53" t="e">
        <f t="shared" si="11"/>
        <v>#DIV/0!</v>
      </c>
    </row>
    <row r="62" spans="1:10" ht="15.75" customHeight="1" x14ac:dyDescent="0.3">
      <c r="A62" s="107"/>
      <c r="B62" s="110"/>
      <c r="C62" s="46">
        <v>9</v>
      </c>
      <c r="D62" s="56">
        <f t="shared" si="12"/>
        <v>51</v>
      </c>
      <c r="E62" s="47"/>
      <c r="F62" s="49" t="e">
        <f>E52</f>
        <v>#DIV/0!</v>
      </c>
      <c r="G62" s="50" t="e">
        <f t="shared" si="10"/>
        <v>#DIV/0!</v>
      </c>
      <c r="H62" s="113"/>
      <c r="I62" s="47"/>
      <c r="J62" s="53" t="e">
        <f t="shared" si="11"/>
        <v>#DIV/0!</v>
      </c>
    </row>
    <row r="63" spans="1:10" ht="15.75" customHeight="1" x14ac:dyDescent="0.3">
      <c r="A63" s="107"/>
      <c r="B63" s="110"/>
      <c r="C63" s="46">
        <v>10</v>
      </c>
      <c r="D63" s="56">
        <f t="shared" si="12"/>
        <v>57</v>
      </c>
      <c r="E63" s="47"/>
      <c r="F63" s="49" t="e">
        <f>E52</f>
        <v>#DIV/0!</v>
      </c>
      <c r="G63" s="50" t="e">
        <f t="shared" si="10"/>
        <v>#DIV/0!</v>
      </c>
      <c r="H63" s="114"/>
      <c r="I63" s="47"/>
      <c r="J63" s="53" t="e">
        <f t="shared" si="11"/>
        <v>#DIV/0!</v>
      </c>
    </row>
    <row r="64" spans="1:10" ht="15.75" customHeight="1" x14ac:dyDescent="0.3">
      <c r="A64" s="108"/>
      <c r="B64" s="111"/>
      <c r="C64" s="70"/>
      <c r="D64" s="70"/>
      <c r="E64" s="71"/>
      <c r="F64" s="72" t="s">
        <v>147</v>
      </c>
      <c r="G64" s="73" t="e">
        <f>SUM(G54:G63)</f>
        <v>#DIV/0!</v>
      </c>
      <c r="H64" s="75"/>
      <c r="I64" s="76" t="s">
        <v>51</v>
      </c>
      <c r="J64" s="77" t="e">
        <f>SUM(J54:J63)</f>
        <v>#DIV/0!</v>
      </c>
    </row>
    <row r="65" spans="1:10" ht="15.75" customHeight="1" x14ac:dyDescent="0.25"/>
    <row r="66" spans="1:10" ht="15.75" customHeight="1" x14ac:dyDescent="0.3">
      <c r="A66" s="29" t="str">
        <f>$A$1</f>
        <v>DEL DIOS</v>
      </c>
      <c r="B66" s="30" t="s">
        <v>23</v>
      </c>
      <c r="C66" s="81">
        <v>0</v>
      </c>
      <c r="D66" s="32" t="s">
        <v>24</v>
      </c>
      <c r="E66" s="33" t="e">
        <f>H66/J66</f>
        <v>#DIV/0!</v>
      </c>
      <c r="F66" s="34" t="s">
        <v>25</v>
      </c>
      <c r="G66" s="35" t="s">
        <v>26</v>
      </c>
      <c r="H66" s="82"/>
      <c r="I66" s="37" t="s">
        <v>27</v>
      </c>
      <c r="J66" s="83"/>
    </row>
    <row r="67" spans="1:10" ht="15.75" customHeight="1" x14ac:dyDescent="0.3">
      <c r="A67" s="39" t="s">
        <v>28</v>
      </c>
      <c r="B67" s="40">
        <v>5</v>
      </c>
      <c r="C67" s="41" t="s">
        <v>29</v>
      </c>
      <c r="D67" s="41" t="s">
        <v>30</v>
      </c>
      <c r="E67" s="42" t="s">
        <v>31</v>
      </c>
      <c r="F67" s="42" t="s">
        <v>32</v>
      </c>
      <c r="G67" s="42" t="s">
        <v>149</v>
      </c>
      <c r="H67" s="43" t="s">
        <v>34</v>
      </c>
      <c r="I67" s="42" t="s">
        <v>35</v>
      </c>
      <c r="J67" s="44" t="s">
        <v>37</v>
      </c>
    </row>
    <row r="68" spans="1:10" ht="15.75" customHeight="1" x14ac:dyDescent="0.3">
      <c r="A68" s="15" t="s">
        <v>39</v>
      </c>
      <c r="B68" s="84"/>
      <c r="C68" s="46">
        <v>1</v>
      </c>
      <c r="D68" s="46">
        <f>$E$10*0.5+C66</f>
        <v>3</v>
      </c>
      <c r="E68" s="47"/>
      <c r="F68" s="49" t="e">
        <f>E66</f>
        <v>#DIV/0!</v>
      </c>
      <c r="G68" s="50" t="e">
        <f t="shared" ref="G68:G77" si="13">E68*F68*$H$13</f>
        <v>#DIV/0!</v>
      </c>
      <c r="H68" s="51" t="s">
        <v>150</v>
      </c>
      <c r="I68" s="85"/>
      <c r="J68" s="53" t="e">
        <f t="shared" ref="J68:J77" si="14">G68*I68</f>
        <v>#DIV/0!</v>
      </c>
    </row>
    <row r="69" spans="1:10" ht="15.75" customHeight="1" x14ac:dyDescent="0.3">
      <c r="A69" s="54" t="s">
        <v>43</v>
      </c>
      <c r="B69" s="62"/>
      <c r="C69" s="46">
        <v>2</v>
      </c>
      <c r="D69" s="56">
        <f t="shared" ref="D69:D77" si="15">D68+$E$10</f>
        <v>9</v>
      </c>
      <c r="E69" s="47"/>
      <c r="F69" s="49" t="e">
        <f>E66</f>
        <v>#DIV/0!</v>
      </c>
      <c r="G69" s="50" t="e">
        <f t="shared" si="13"/>
        <v>#DIV/0!</v>
      </c>
      <c r="H69" s="112">
        <v>6.9444444440000001E-3</v>
      </c>
      <c r="I69" s="85"/>
      <c r="J69" s="53" t="e">
        <f t="shared" si="14"/>
        <v>#DIV/0!</v>
      </c>
    </row>
    <row r="70" spans="1:10" ht="15.75" customHeight="1" x14ac:dyDescent="0.3">
      <c r="A70" s="59" t="s">
        <v>44</v>
      </c>
      <c r="B70" s="62"/>
      <c r="C70" s="46">
        <v>3</v>
      </c>
      <c r="D70" s="56">
        <f t="shared" si="15"/>
        <v>15</v>
      </c>
      <c r="E70" s="47"/>
      <c r="F70" s="49" t="e">
        <f>E66</f>
        <v>#DIV/0!</v>
      </c>
      <c r="G70" s="50" t="e">
        <f t="shared" si="13"/>
        <v>#DIV/0!</v>
      </c>
      <c r="H70" s="113"/>
      <c r="I70" s="85"/>
      <c r="J70" s="53" t="e">
        <f t="shared" si="14"/>
        <v>#DIV/0!</v>
      </c>
    </row>
    <row r="71" spans="1:10" ht="15.75" customHeight="1" x14ac:dyDescent="0.3">
      <c r="A71" s="61" t="s">
        <v>9</v>
      </c>
      <c r="B71" s="62"/>
      <c r="C71" s="46">
        <v>4</v>
      </c>
      <c r="D71" s="56">
        <f t="shared" si="15"/>
        <v>21</v>
      </c>
      <c r="E71" s="47"/>
      <c r="F71" s="49" t="e">
        <f>E66</f>
        <v>#DIV/0!</v>
      </c>
      <c r="G71" s="50" t="e">
        <f t="shared" si="13"/>
        <v>#DIV/0!</v>
      </c>
      <c r="H71" s="113"/>
      <c r="I71" s="85"/>
      <c r="J71" s="53" t="e">
        <f t="shared" si="14"/>
        <v>#DIV/0!</v>
      </c>
    </row>
    <row r="72" spans="1:10" ht="15.75" customHeight="1" x14ac:dyDescent="0.3">
      <c r="A72" s="61" t="s">
        <v>10</v>
      </c>
      <c r="B72" s="63"/>
      <c r="C72" s="46">
        <v>5</v>
      </c>
      <c r="D72" s="56">
        <f t="shared" si="15"/>
        <v>27</v>
      </c>
      <c r="E72" s="47"/>
      <c r="F72" s="49" t="e">
        <f>E66</f>
        <v>#DIV/0!</v>
      </c>
      <c r="G72" s="50" t="e">
        <f t="shared" si="13"/>
        <v>#DIV/0!</v>
      </c>
      <c r="H72" s="113"/>
      <c r="I72" s="85"/>
      <c r="J72" s="53" t="e">
        <f t="shared" si="14"/>
        <v>#DIV/0!</v>
      </c>
    </row>
    <row r="73" spans="1:10" ht="15.75" customHeight="1" x14ac:dyDescent="0.3">
      <c r="A73" s="65" t="s">
        <v>46</v>
      </c>
      <c r="B73" s="86"/>
      <c r="C73" s="46">
        <v>6</v>
      </c>
      <c r="D73" s="56">
        <f t="shared" si="15"/>
        <v>33</v>
      </c>
      <c r="E73" s="47"/>
      <c r="F73" s="49" t="e">
        <f>E66</f>
        <v>#DIV/0!</v>
      </c>
      <c r="G73" s="50" t="e">
        <f t="shared" si="13"/>
        <v>#DIV/0!</v>
      </c>
      <c r="H73" s="113"/>
      <c r="I73" s="85"/>
      <c r="J73" s="53" t="e">
        <f t="shared" si="14"/>
        <v>#DIV/0!</v>
      </c>
    </row>
    <row r="74" spans="1:10" ht="15.75" customHeight="1" x14ac:dyDescent="0.3">
      <c r="A74" s="106" t="s">
        <v>47</v>
      </c>
      <c r="B74" s="109"/>
      <c r="C74" s="46">
        <v>7</v>
      </c>
      <c r="D74" s="56">
        <f t="shared" si="15"/>
        <v>39</v>
      </c>
      <c r="E74" s="47"/>
      <c r="F74" s="49" t="e">
        <f>E66</f>
        <v>#DIV/0!</v>
      </c>
      <c r="G74" s="50" t="e">
        <f t="shared" si="13"/>
        <v>#DIV/0!</v>
      </c>
      <c r="H74" s="113"/>
      <c r="I74" s="85"/>
      <c r="J74" s="53" t="e">
        <f t="shared" si="14"/>
        <v>#DIV/0!</v>
      </c>
    </row>
    <row r="75" spans="1:10" ht="15.75" customHeight="1" x14ac:dyDescent="0.3">
      <c r="A75" s="107"/>
      <c r="B75" s="110"/>
      <c r="C75" s="46">
        <v>8</v>
      </c>
      <c r="D75" s="56">
        <f t="shared" si="15"/>
        <v>45</v>
      </c>
      <c r="E75" s="47"/>
      <c r="F75" s="49" t="e">
        <f>E66</f>
        <v>#DIV/0!</v>
      </c>
      <c r="G75" s="50" t="e">
        <f t="shared" si="13"/>
        <v>#DIV/0!</v>
      </c>
      <c r="H75" s="113"/>
      <c r="I75" s="47"/>
      <c r="J75" s="53" t="e">
        <f t="shared" si="14"/>
        <v>#DIV/0!</v>
      </c>
    </row>
    <row r="76" spans="1:10" ht="15.75" customHeight="1" x14ac:dyDescent="0.3">
      <c r="A76" s="107"/>
      <c r="B76" s="110"/>
      <c r="C76" s="46">
        <v>9</v>
      </c>
      <c r="D76" s="56">
        <f t="shared" si="15"/>
        <v>51</v>
      </c>
      <c r="E76" s="47"/>
      <c r="F76" s="49" t="e">
        <f>E66</f>
        <v>#DIV/0!</v>
      </c>
      <c r="G76" s="50" t="e">
        <f t="shared" si="13"/>
        <v>#DIV/0!</v>
      </c>
      <c r="H76" s="113"/>
      <c r="I76" s="47"/>
      <c r="J76" s="53" t="e">
        <f t="shared" si="14"/>
        <v>#DIV/0!</v>
      </c>
    </row>
    <row r="77" spans="1:10" ht="15.75" customHeight="1" x14ac:dyDescent="0.3">
      <c r="A77" s="107"/>
      <c r="B77" s="110"/>
      <c r="C77" s="46">
        <v>10</v>
      </c>
      <c r="D77" s="56">
        <f t="shared" si="15"/>
        <v>57</v>
      </c>
      <c r="E77" s="47"/>
      <c r="F77" s="49" t="e">
        <f>E66</f>
        <v>#DIV/0!</v>
      </c>
      <c r="G77" s="50" t="e">
        <f t="shared" si="13"/>
        <v>#DIV/0!</v>
      </c>
      <c r="H77" s="114"/>
      <c r="I77" s="47"/>
      <c r="J77" s="53" t="e">
        <f t="shared" si="14"/>
        <v>#DIV/0!</v>
      </c>
    </row>
    <row r="78" spans="1:10" ht="15.75" customHeight="1" x14ac:dyDescent="0.3">
      <c r="A78" s="108"/>
      <c r="B78" s="111"/>
      <c r="C78" s="70"/>
      <c r="D78" s="70"/>
      <c r="E78" s="71"/>
      <c r="F78" s="72" t="s">
        <v>151</v>
      </c>
      <c r="G78" s="73" t="e">
        <f>SUM(G68:G77)</f>
        <v>#DIV/0!</v>
      </c>
      <c r="H78" s="75"/>
      <c r="I78" s="76" t="s">
        <v>51</v>
      </c>
      <c r="J78" s="77" t="e">
        <f>SUM(J68:J77)</f>
        <v>#DIV/0!</v>
      </c>
    </row>
    <row r="79" spans="1:10" ht="15.75" customHeight="1" x14ac:dyDescent="0.25"/>
    <row r="80" spans="1:10" ht="15.75" customHeight="1" x14ac:dyDescent="0.3">
      <c r="A80" s="29" t="str">
        <f>$A$1</f>
        <v>DEL DIOS</v>
      </c>
      <c r="B80" s="30" t="s">
        <v>23</v>
      </c>
      <c r="C80" s="81">
        <v>0</v>
      </c>
      <c r="D80" s="32" t="s">
        <v>24</v>
      </c>
      <c r="E80" s="33" t="e">
        <f>H80/J80</f>
        <v>#DIV/0!</v>
      </c>
      <c r="F80" s="34" t="s">
        <v>25</v>
      </c>
      <c r="G80" s="35" t="s">
        <v>26</v>
      </c>
      <c r="H80" s="82"/>
      <c r="I80" s="37" t="s">
        <v>27</v>
      </c>
      <c r="J80" s="83"/>
    </row>
    <row r="81" spans="1:10" ht="15.75" customHeight="1" x14ac:dyDescent="0.3">
      <c r="A81" s="39" t="s">
        <v>28</v>
      </c>
      <c r="B81" s="40">
        <v>6</v>
      </c>
      <c r="C81" s="41" t="s">
        <v>29</v>
      </c>
      <c r="D81" s="41" t="s">
        <v>30</v>
      </c>
      <c r="E81" s="42" t="s">
        <v>31</v>
      </c>
      <c r="F81" s="42" t="s">
        <v>32</v>
      </c>
      <c r="G81" s="42" t="s">
        <v>152</v>
      </c>
      <c r="H81" s="43" t="s">
        <v>34</v>
      </c>
      <c r="I81" s="42" t="s">
        <v>35</v>
      </c>
      <c r="J81" s="44" t="s">
        <v>37</v>
      </c>
    </row>
    <row r="82" spans="1:10" ht="15.75" customHeight="1" x14ac:dyDescent="0.3">
      <c r="A82" s="15" t="s">
        <v>39</v>
      </c>
      <c r="B82" s="84"/>
      <c r="C82" s="46">
        <v>1</v>
      </c>
      <c r="D82" s="46">
        <f>$E$10*0.5+C80</f>
        <v>3</v>
      </c>
      <c r="E82" s="47"/>
      <c r="F82" s="49" t="e">
        <f>E80</f>
        <v>#DIV/0!</v>
      </c>
      <c r="G82" s="50" t="e">
        <f t="shared" ref="G82:G91" si="16">E82*F82*$H$13</f>
        <v>#DIV/0!</v>
      </c>
      <c r="H82" s="51" t="s">
        <v>155</v>
      </c>
      <c r="I82" s="85"/>
      <c r="J82" s="53" t="e">
        <f t="shared" ref="J82:J91" si="17">G82*I82</f>
        <v>#DIV/0!</v>
      </c>
    </row>
    <row r="83" spans="1:10" ht="15.75" customHeight="1" x14ac:dyDescent="0.3">
      <c r="A83" s="54" t="s">
        <v>43</v>
      </c>
      <c r="B83" s="62"/>
      <c r="C83" s="46">
        <v>2</v>
      </c>
      <c r="D83" s="56">
        <f t="shared" ref="D83:D91" si="18">D82+$E$10</f>
        <v>9</v>
      </c>
      <c r="E83" s="47"/>
      <c r="F83" s="49" t="e">
        <f>E80</f>
        <v>#DIV/0!</v>
      </c>
      <c r="G83" s="50" t="e">
        <f t="shared" si="16"/>
        <v>#DIV/0!</v>
      </c>
      <c r="H83" s="112">
        <v>6.9444444440000001E-3</v>
      </c>
      <c r="I83" s="85"/>
      <c r="J83" s="53" t="e">
        <f t="shared" si="17"/>
        <v>#DIV/0!</v>
      </c>
    </row>
    <row r="84" spans="1:10" ht="15.75" customHeight="1" x14ac:dyDescent="0.3">
      <c r="A84" s="59" t="s">
        <v>44</v>
      </c>
      <c r="B84" s="62"/>
      <c r="C84" s="46">
        <v>3</v>
      </c>
      <c r="D84" s="56">
        <f t="shared" si="18"/>
        <v>15</v>
      </c>
      <c r="E84" s="47"/>
      <c r="F84" s="49" t="e">
        <f>E80</f>
        <v>#DIV/0!</v>
      </c>
      <c r="G84" s="50" t="e">
        <f t="shared" si="16"/>
        <v>#DIV/0!</v>
      </c>
      <c r="H84" s="113"/>
      <c r="I84" s="85"/>
      <c r="J84" s="53" t="e">
        <f t="shared" si="17"/>
        <v>#DIV/0!</v>
      </c>
    </row>
    <row r="85" spans="1:10" ht="15.75" customHeight="1" x14ac:dyDescent="0.3">
      <c r="A85" s="61" t="s">
        <v>9</v>
      </c>
      <c r="B85" s="62"/>
      <c r="C85" s="46">
        <v>4</v>
      </c>
      <c r="D85" s="56">
        <f t="shared" si="18"/>
        <v>21</v>
      </c>
      <c r="E85" s="47"/>
      <c r="F85" s="49" t="e">
        <f>E80</f>
        <v>#DIV/0!</v>
      </c>
      <c r="G85" s="50" t="e">
        <f t="shared" si="16"/>
        <v>#DIV/0!</v>
      </c>
      <c r="H85" s="113"/>
      <c r="I85" s="85"/>
      <c r="J85" s="53" t="e">
        <f t="shared" si="17"/>
        <v>#DIV/0!</v>
      </c>
    </row>
    <row r="86" spans="1:10" ht="15.75" customHeight="1" x14ac:dyDescent="0.3">
      <c r="A86" s="61" t="s">
        <v>10</v>
      </c>
      <c r="B86" s="63"/>
      <c r="C86" s="46">
        <v>5</v>
      </c>
      <c r="D86" s="56">
        <f t="shared" si="18"/>
        <v>27</v>
      </c>
      <c r="E86" s="47"/>
      <c r="F86" s="49" t="e">
        <f>E80</f>
        <v>#DIV/0!</v>
      </c>
      <c r="G86" s="50" t="e">
        <f t="shared" si="16"/>
        <v>#DIV/0!</v>
      </c>
      <c r="H86" s="113"/>
      <c r="I86" s="85"/>
      <c r="J86" s="53" t="e">
        <f t="shared" si="17"/>
        <v>#DIV/0!</v>
      </c>
    </row>
    <row r="87" spans="1:10" ht="15.75" customHeight="1" x14ac:dyDescent="0.3">
      <c r="A87" s="65" t="s">
        <v>46</v>
      </c>
      <c r="B87" s="86"/>
      <c r="C87" s="46">
        <v>6</v>
      </c>
      <c r="D87" s="56">
        <f t="shared" si="18"/>
        <v>33</v>
      </c>
      <c r="E87" s="47"/>
      <c r="F87" s="49" t="e">
        <f>E80</f>
        <v>#DIV/0!</v>
      </c>
      <c r="G87" s="50" t="e">
        <f t="shared" si="16"/>
        <v>#DIV/0!</v>
      </c>
      <c r="H87" s="113"/>
      <c r="I87" s="85"/>
      <c r="J87" s="53" t="e">
        <f t="shared" si="17"/>
        <v>#DIV/0!</v>
      </c>
    </row>
    <row r="88" spans="1:10" ht="15.75" customHeight="1" x14ac:dyDescent="0.3">
      <c r="A88" s="106" t="s">
        <v>47</v>
      </c>
      <c r="B88" s="109"/>
      <c r="C88" s="46">
        <v>7</v>
      </c>
      <c r="D88" s="56">
        <f t="shared" si="18"/>
        <v>39</v>
      </c>
      <c r="E88" s="47"/>
      <c r="F88" s="49" t="e">
        <f>E80</f>
        <v>#DIV/0!</v>
      </c>
      <c r="G88" s="50" t="e">
        <f t="shared" si="16"/>
        <v>#DIV/0!</v>
      </c>
      <c r="H88" s="113"/>
      <c r="I88" s="85"/>
      <c r="J88" s="53" t="e">
        <f t="shared" si="17"/>
        <v>#DIV/0!</v>
      </c>
    </row>
    <row r="89" spans="1:10" ht="15.75" customHeight="1" x14ac:dyDescent="0.3">
      <c r="A89" s="107"/>
      <c r="B89" s="110"/>
      <c r="C89" s="46">
        <v>8</v>
      </c>
      <c r="D89" s="56">
        <f t="shared" si="18"/>
        <v>45</v>
      </c>
      <c r="E89" s="47"/>
      <c r="F89" s="49" t="e">
        <f>E80</f>
        <v>#DIV/0!</v>
      </c>
      <c r="G89" s="50" t="e">
        <f t="shared" si="16"/>
        <v>#DIV/0!</v>
      </c>
      <c r="H89" s="113"/>
      <c r="I89" s="47"/>
      <c r="J89" s="53" t="e">
        <f t="shared" si="17"/>
        <v>#DIV/0!</v>
      </c>
    </row>
    <row r="90" spans="1:10" ht="15.75" customHeight="1" x14ac:dyDescent="0.3">
      <c r="A90" s="107"/>
      <c r="B90" s="110"/>
      <c r="C90" s="46">
        <v>9</v>
      </c>
      <c r="D90" s="56">
        <f t="shared" si="18"/>
        <v>51</v>
      </c>
      <c r="E90" s="47"/>
      <c r="F90" s="49" t="e">
        <f>E80</f>
        <v>#DIV/0!</v>
      </c>
      <c r="G90" s="50" t="e">
        <f t="shared" si="16"/>
        <v>#DIV/0!</v>
      </c>
      <c r="H90" s="113"/>
      <c r="I90" s="47"/>
      <c r="J90" s="53" t="e">
        <f t="shared" si="17"/>
        <v>#DIV/0!</v>
      </c>
    </row>
    <row r="91" spans="1:10" ht="15.75" customHeight="1" x14ac:dyDescent="0.3">
      <c r="A91" s="107"/>
      <c r="B91" s="110"/>
      <c r="C91" s="46">
        <v>10</v>
      </c>
      <c r="D91" s="56">
        <f t="shared" si="18"/>
        <v>57</v>
      </c>
      <c r="E91" s="47"/>
      <c r="F91" s="49" t="e">
        <f>E80</f>
        <v>#DIV/0!</v>
      </c>
      <c r="G91" s="50" t="e">
        <f t="shared" si="16"/>
        <v>#DIV/0!</v>
      </c>
      <c r="H91" s="114"/>
      <c r="I91" s="47"/>
      <c r="J91" s="53" t="e">
        <f t="shared" si="17"/>
        <v>#DIV/0!</v>
      </c>
    </row>
    <row r="92" spans="1:10" ht="15.75" customHeight="1" x14ac:dyDescent="0.3">
      <c r="A92" s="108"/>
      <c r="B92" s="111"/>
      <c r="C92" s="70"/>
      <c r="D92" s="70"/>
      <c r="E92" s="71"/>
      <c r="F92" s="72" t="s">
        <v>159</v>
      </c>
      <c r="G92" s="73" t="e">
        <f>SUM(G82:G91)</f>
        <v>#DIV/0!</v>
      </c>
      <c r="H92" s="75"/>
      <c r="I92" s="76" t="s">
        <v>51</v>
      </c>
      <c r="J92" s="77" t="e">
        <f>SUM(J82:J91)</f>
        <v>#DIV/0!</v>
      </c>
    </row>
    <row r="93" spans="1:10" ht="15.75" customHeight="1" x14ac:dyDescent="0.25"/>
    <row r="94" spans="1:10" ht="15.75" customHeight="1" x14ac:dyDescent="0.25"/>
    <row r="95" spans="1:10" ht="15.75" customHeight="1" x14ac:dyDescent="0.25"/>
    <row r="96" spans="1:10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B1:G1"/>
    <mergeCell ref="H13:H21"/>
    <mergeCell ref="A18:A22"/>
    <mergeCell ref="B18:B22"/>
    <mergeCell ref="H27:H35"/>
    <mergeCell ref="B32:B36"/>
    <mergeCell ref="A88:A92"/>
    <mergeCell ref="B88:B92"/>
    <mergeCell ref="H41:H49"/>
    <mergeCell ref="H55:H63"/>
    <mergeCell ref="H69:H77"/>
    <mergeCell ref="H83:H91"/>
    <mergeCell ref="B46:B50"/>
    <mergeCell ref="A32:A36"/>
    <mergeCell ref="A46:A50"/>
    <mergeCell ref="A60:A64"/>
    <mergeCell ref="B60:B64"/>
    <mergeCell ref="A74:A78"/>
    <mergeCell ref="B74:B78"/>
  </mergeCells>
  <dataValidations count="1">
    <dataValidation type="list" allowBlank="1" showErrorMessage="1" sqref="B17 B31 B45 B59 B73 B87">
      <formula1>$H$5:$H$8</formula1>
    </dataValidation>
  </dataValidation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tabSelected="1" workbookViewId="0">
      <selection activeCell="B3" sqref="B3:C4"/>
    </sheetView>
  </sheetViews>
  <sheetFormatPr defaultColWidth="12.59765625" defaultRowHeight="15" customHeight="1" x14ac:dyDescent="0.25"/>
  <cols>
    <col min="1" max="1" width="18.69921875" customWidth="1"/>
    <col min="2" max="2" width="20.69921875" customWidth="1"/>
    <col min="3" max="3" width="11.69921875" customWidth="1"/>
    <col min="4" max="4" width="18.19921875" customWidth="1"/>
    <col min="5" max="5" width="14.3984375" customWidth="1"/>
    <col min="6" max="7" width="20.69921875" customWidth="1"/>
    <col min="8" max="8" width="12.59765625" customWidth="1"/>
    <col min="9" max="9" width="14.8984375" customWidth="1"/>
    <col min="10" max="10" width="8.19921875" customWidth="1"/>
    <col min="11" max="26" width="7.59765625" customWidth="1"/>
  </cols>
  <sheetData>
    <row r="1" spans="1:11" ht="22.8" x14ac:dyDescent="0.4">
      <c r="A1" s="102" t="s">
        <v>110</v>
      </c>
      <c r="B1" s="115" t="s">
        <v>1</v>
      </c>
      <c r="C1" s="116"/>
      <c r="D1" s="116"/>
      <c r="E1" s="116"/>
      <c r="F1" s="116"/>
      <c r="G1" s="117"/>
      <c r="I1" s="2" t="s">
        <v>4</v>
      </c>
    </row>
    <row r="2" spans="1:11" ht="13.5" customHeight="1" x14ac:dyDescent="0.3">
      <c r="A2" s="3" t="s">
        <v>5</v>
      </c>
      <c r="B2" s="4" t="s">
        <v>6</v>
      </c>
      <c r="C2" s="4" t="s">
        <v>7</v>
      </c>
      <c r="D2" s="4" t="s">
        <v>8</v>
      </c>
      <c r="E2" s="5" t="s">
        <v>9</v>
      </c>
      <c r="F2" s="5" t="s">
        <v>10</v>
      </c>
      <c r="G2" s="6" t="s">
        <v>11</v>
      </c>
      <c r="I2" s="7" t="s">
        <v>12</v>
      </c>
    </row>
    <row r="3" spans="1:11" ht="14.4" x14ac:dyDescent="0.3">
      <c r="A3" s="8">
        <f>B11</f>
        <v>1</v>
      </c>
      <c r="B3" s="9">
        <f>B12+B13</f>
        <v>43893.618055555555</v>
      </c>
      <c r="C3" s="10">
        <f>J23</f>
        <v>5.2124999996664E-2</v>
      </c>
      <c r="D3" s="10">
        <f t="shared" ref="D3:D8" si="0">C3*448.8325660485</f>
        <v>23.395397503780757</v>
      </c>
      <c r="E3" s="11">
        <f>B15</f>
        <v>0</v>
      </c>
      <c r="F3" s="12">
        <f>B16</f>
        <v>0</v>
      </c>
      <c r="G3" s="13" t="str">
        <f>B17</f>
        <v>G</v>
      </c>
      <c r="I3" s="14" t="s">
        <v>13</v>
      </c>
    </row>
    <row r="4" spans="1:11" ht="14.4" x14ac:dyDescent="0.3">
      <c r="A4" s="15">
        <f>B26</f>
        <v>2</v>
      </c>
      <c r="B4" s="16">
        <f>B27+B28</f>
        <v>43893.625</v>
      </c>
      <c r="C4" s="17">
        <f>J38</f>
        <v>4.6044999997053117E-2</v>
      </c>
      <c r="D4" s="17">
        <f t="shared" si="0"/>
        <v>20.666495502380524</v>
      </c>
      <c r="E4" s="18">
        <f>B30</f>
        <v>0</v>
      </c>
      <c r="F4" s="19">
        <f>B31</f>
        <v>0</v>
      </c>
      <c r="G4" s="20" t="str">
        <f>B32</f>
        <v>G</v>
      </c>
      <c r="I4" s="21" t="s">
        <v>14</v>
      </c>
    </row>
    <row r="5" spans="1:11" ht="14.4" x14ac:dyDescent="0.3">
      <c r="A5" s="15">
        <f>B41</f>
        <v>3</v>
      </c>
      <c r="B5" s="16">
        <f>B42+B43</f>
        <v>0</v>
      </c>
      <c r="C5" s="17" t="e">
        <f>J52</f>
        <v>#DIV/0!</v>
      </c>
      <c r="D5" s="17" t="e">
        <f t="shared" si="0"/>
        <v>#DIV/0!</v>
      </c>
      <c r="E5" s="18">
        <f>B45</f>
        <v>0</v>
      </c>
      <c r="F5" s="19">
        <f>B46</f>
        <v>0</v>
      </c>
      <c r="G5" s="20">
        <f>B47</f>
        <v>0</v>
      </c>
      <c r="H5" s="22" t="s">
        <v>15</v>
      </c>
      <c r="I5" s="21" t="s">
        <v>16</v>
      </c>
    </row>
    <row r="6" spans="1:11" ht="14.4" x14ac:dyDescent="0.3">
      <c r="A6" s="15">
        <f>B55</f>
        <v>4</v>
      </c>
      <c r="B6" s="16">
        <f>B56+B57</f>
        <v>0</v>
      </c>
      <c r="C6" s="17" t="e">
        <f>J66</f>
        <v>#DIV/0!</v>
      </c>
      <c r="D6" s="17" t="e">
        <f t="shared" si="0"/>
        <v>#DIV/0!</v>
      </c>
      <c r="E6" s="18">
        <f>B59</f>
        <v>0</v>
      </c>
      <c r="F6" s="19">
        <f>B60</f>
        <v>0</v>
      </c>
      <c r="G6" s="20">
        <f>B61</f>
        <v>0</v>
      </c>
      <c r="H6" s="22" t="s">
        <v>17</v>
      </c>
      <c r="I6" s="21" t="s">
        <v>18</v>
      </c>
    </row>
    <row r="7" spans="1:11" ht="14.4" x14ac:dyDescent="0.3">
      <c r="A7" s="15">
        <f>B69</f>
        <v>5</v>
      </c>
      <c r="B7" s="16">
        <f>B70+B71</f>
        <v>0</v>
      </c>
      <c r="C7" s="17" t="e">
        <f>J80</f>
        <v>#DIV/0!</v>
      </c>
      <c r="D7" s="17" t="e">
        <f t="shared" si="0"/>
        <v>#DIV/0!</v>
      </c>
      <c r="E7" s="18">
        <f>B73</f>
        <v>0</v>
      </c>
      <c r="F7" s="19">
        <f>B74</f>
        <v>0</v>
      </c>
      <c r="G7" s="20">
        <f>B75</f>
        <v>0</v>
      </c>
      <c r="H7" s="22" t="s">
        <v>19</v>
      </c>
      <c r="I7" s="21" t="s">
        <v>20</v>
      </c>
    </row>
    <row r="8" spans="1:11" ht="14.4" x14ac:dyDescent="0.3">
      <c r="A8" s="23">
        <f>B83</f>
        <v>6</v>
      </c>
      <c r="B8" s="24">
        <f>B84+B85</f>
        <v>0</v>
      </c>
      <c r="C8" s="25" t="e">
        <f>J94</f>
        <v>#DIV/0!</v>
      </c>
      <c r="D8" s="25" t="e">
        <f t="shared" si="0"/>
        <v>#DIV/0!</v>
      </c>
      <c r="E8" s="28">
        <f>B87</f>
        <v>0</v>
      </c>
      <c r="F8" s="26">
        <f>B88</f>
        <v>0</v>
      </c>
      <c r="G8" s="27">
        <f>B89</f>
        <v>0</v>
      </c>
      <c r="H8" s="22" t="s">
        <v>21</v>
      </c>
      <c r="I8" s="21" t="s">
        <v>22</v>
      </c>
    </row>
    <row r="10" spans="1:11" ht="14.4" x14ac:dyDescent="0.3">
      <c r="A10" s="29" t="str">
        <f>$A$1</f>
        <v>DEL DIOS</v>
      </c>
      <c r="B10" s="30" t="s">
        <v>23</v>
      </c>
      <c r="C10" s="31">
        <v>12</v>
      </c>
      <c r="D10" s="32" t="s">
        <v>24</v>
      </c>
      <c r="E10" s="33">
        <f>H10/J10</f>
        <v>6</v>
      </c>
      <c r="F10" s="34" t="s">
        <v>25</v>
      </c>
      <c r="G10" s="35" t="s">
        <v>26</v>
      </c>
      <c r="H10" s="36">
        <v>66</v>
      </c>
      <c r="I10" s="37" t="s">
        <v>27</v>
      </c>
      <c r="J10" s="38">
        <v>11</v>
      </c>
    </row>
    <row r="11" spans="1:11" ht="13.5" customHeight="1" x14ac:dyDescent="0.3">
      <c r="A11" s="39" t="s">
        <v>28</v>
      </c>
      <c r="B11" s="40">
        <v>1</v>
      </c>
      <c r="C11" s="41" t="s">
        <v>29</v>
      </c>
      <c r="D11" s="41" t="s">
        <v>30</v>
      </c>
      <c r="E11" s="42" t="s">
        <v>31</v>
      </c>
      <c r="F11" s="42" t="s">
        <v>32</v>
      </c>
      <c r="G11" s="42" t="s">
        <v>154</v>
      </c>
      <c r="H11" s="43" t="s">
        <v>34</v>
      </c>
      <c r="I11" s="42" t="s">
        <v>35</v>
      </c>
      <c r="J11" s="44" t="s">
        <v>37</v>
      </c>
    </row>
    <row r="12" spans="1:11" ht="14.25" customHeight="1" x14ac:dyDescent="0.3">
      <c r="A12" s="15" t="s">
        <v>39</v>
      </c>
      <c r="B12" s="45">
        <v>43893</v>
      </c>
      <c r="C12" s="46">
        <v>1</v>
      </c>
      <c r="D12" s="46">
        <f>$E$10*0.5+C10</f>
        <v>15</v>
      </c>
      <c r="E12" s="48">
        <v>1.2</v>
      </c>
      <c r="F12" s="49">
        <f>E10</f>
        <v>6</v>
      </c>
      <c r="G12" s="50">
        <f t="shared" ref="G12:G22" si="1">E12*F12*$H$13</f>
        <v>4.9999999996799993E-2</v>
      </c>
      <c r="H12" s="51" t="s">
        <v>157</v>
      </c>
      <c r="I12" s="52">
        <v>0</v>
      </c>
      <c r="J12" s="53">
        <f t="shared" ref="J12:J22" si="2">G12*I12</f>
        <v>0</v>
      </c>
    </row>
    <row r="13" spans="1:11" ht="14.4" x14ac:dyDescent="0.3">
      <c r="A13" s="54" t="s">
        <v>43</v>
      </c>
      <c r="B13" s="55">
        <v>0.61805555555555558</v>
      </c>
      <c r="C13" s="46">
        <v>2</v>
      </c>
      <c r="D13" s="56">
        <f t="shared" ref="D13:D22" si="3">D12+$E$10</f>
        <v>21</v>
      </c>
      <c r="E13" s="48">
        <v>1.8</v>
      </c>
      <c r="F13" s="49">
        <f>E10</f>
        <v>6</v>
      </c>
      <c r="G13" s="50">
        <f t="shared" si="1"/>
        <v>7.4999999995200003E-2</v>
      </c>
      <c r="H13" s="112">
        <v>6.9444444440000001E-3</v>
      </c>
      <c r="I13" s="52">
        <v>1.2E-2</v>
      </c>
      <c r="J13" s="53">
        <f t="shared" si="2"/>
        <v>8.9999999994240011E-4</v>
      </c>
      <c r="K13" s="58"/>
    </row>
    <row r="14" spans="1:11" ht="14.4" x14ac:dyDescent="0.3">
      <c r="A14" s="59" t="s">
        <v>44</v>
      </c>
      <c r="B14" s="60" t="s">
        <v>45</v>
      </c>
      <c r="C14" s="46">
        <v>3</v>
      </c>
      <c r="D14" s="56">
        <f t="shared" si="3"/>
        <v>27</v>
      </c>
      <c r="E14" s="48">
        <v>1.8</v>
      </c>
      <c r="F14" s="49">
        <f>E10</f>
        <v>6</v>
      </c>
      <c r="G14" s="50">
        <f t="shared" si="1"/>
        <v>7.4999999995200003E-2</v>
      </c>
      <c r="H14" s="113"/>
      <c r="I14" s="52">
        <v>6.0000000000000001E-3</v>
      </c>
      <c r="J14" s="53">
        <f t="shared" si="2"/>
        <v>4.4999999997120005E-4</v>
      </c>
      <c r="K14" s="58"/>
    </row>
    <row r="15" spans="1:11" ht="14.4" x14ac:dyDescent="0.3">
      <c r="A15" s="61" t="s">
        <v>9</v>
      </c>
      <c r="B15" s="62"/>
      <c r="C15" s="46">
        <v>4</v>
      </c>
      <c r="D15" s="56">
        <f t="shared" si="3"/>
        <v>33</v>
      </c>
      <c r="E15" s="47">
        <f>0.22*12</f>
        <v>2.64</v>
      </c>
      <c r="F15" s="49">
        <f>E10</f>
        <v>6</v>
      </c>
      <c r="G15" s="50">
        <f t="shared" si="1"/>
        <v>0.10999999999296001</v>
      </c>
      <c r="H15" s="113"/>
      <c r="I15" s="52">
        <v>7.4999999999999997E-2</v>
      </c>
      <c r="J15" s="53">
        <f t="shared" si="2"/>
        <v>8.2499999994720009E-3</v>
      </c>
    </row>
    <row r="16" spans="1:11" ht="14.4" x14ac:dyDescent="0.3">
      <c r="A16" s="61" t="s">
        <v>10</v>
      </c>
      <c r="B16" s="63"/>
      <c r="C16" s="46">
        <v>5</v>
      </c>
      <c r="D16" s="56">
        <f t="shared" si="3"/>
        <v>39</v>
      </c>
      <c r="E16" s="47">
        <f t="shared" ref="E16:E17" si="4">0.25*12</f>
        <v>3</v>
      </c>
      <c r="F16" s="49">
        <f>E10</f>
        <v>6</v>
      </c>
      <c r="G16" s="50">
        <f t="shared" si="1"/>
        <v>0.124999999992</v>
      </c>
      <c r="H16" s="113"/>
      <c r="I16" s="52">
        <v>8.3000000000000004E-2</v>
      </c>
      <c r="J16" s="53">
        <f t="shared" si="2"/>
        <v>1.0374999999336E-2</v>
      </c>
      <c r="K16" s="64"/>
    </row>
    <row r="17" spans="1:11" ht="14.4" x14ac:dyDescent="0.3">
      <c r="A17" s="65" t="s">
        <v>46</v>
      </c>
      <c r="B17" s="66" t="s">
        <v>17</v>
      </c>
      <c r="C17" s="46">
        <v>6</v>
      </c>
      <c r="D17" s="56">
        <f t="shared" si="3"/>
        <v>45</v>
      </c>
      <c r="E17" s="47">
        <f t="shared" si="4"/>
        <v>3</v>
      </c>
      <c r="F17" s="49">
        <f>E10</f>
        <v>6</v>
      </c>
      <c r="G17" s="50">
        <f t="shared" si="1"/>
        <v>0.124999999992</v>
      </c>
      <c r="H17" s="113"/>
      <c r="I17" s="52">
        <v>0.104</v>
      </c>
      <c r="J17" s="53">
        <f t="shared" si="2"/>
        <v>1.2999999999167998E-2</v>
      </c>
    </row>
    <row r="18" spans="1:11" ht="14.4" x14ac:dyDescent="0.3">
      <c r="A18" s="106" t="s">
        <v>47</v>
      </c>
      <c r="B18" s="109"/>
      <c r="C18" s="46">
        <v>7</v>
      </c>
      <c r="D18" s="56">
        <f t="shared" si="3"/>
        <v>51</v>
      </c>
      <c r="E18" s="47">
        <f>0.3*12</f>
        <v>3.5999999999999996</v>
      </c>
      <c r="F18" s="49">
        <f>E10</f>
        <v>6</v>
      </c>
      <c r="G18" s="50">
        <f t="shared" si="1"/>
        <v>0.14999999999039998</v>
      </c>
      <c r="H18" s="113"/>
      <c r="I18" s="52">
        <v>8.2000000000000003E-2</v>
      </c>
      <c r="J18" s="53">
        <f t="shared" si="2"/>
        <v>1.2299999999212798E-2</v>
      </c>
      <c r="K18" s="58"/>
    </row>
    <row r="19" spans="1:11" ht="14.4" x14ac:dyDescent="0.3">
      <c r="A19" s="107"/>
      <c r="B19" s="110"/>
      <c r="C19" s="46">
        <v>8</v>
      </c>
      <c r="D19" s="56">
        <f t="shared" si="3"/>
        <v>57</v>
      </c>
      <c r="E19" s="47">
        <f>0.25*12</f>
        <v>3</v>
      </c>
      <c r="F19" s="49">
        <f>E10</f>
        <v>6</v>
      </c>
      <c r="G19" s="50">
        <f t="shared" si="1"/>
        <v>0.124999999992</v>
      </c>
      <c r="H19" s="113"/>
      <c r="I19" s="48">
        <v>0.05</v>
      </c>
      <c r="J19" s="53">
        <f t="shared" si="2"/>
        <v>6.2499999996E-3</v>
      </c>
    </row>
    <row r="20" spans="1:11" ht="14.4" x14ac:dyDescent="0.3">
      <c r="A20" s="107"/>
      <c r="B20" s="110"/>
      <c r="C20" s="46">
        <v>9</v>
      </c>
      <c r="D20" s="56">
        <f t="shared" si="3"/>
        <v>63</v>
      </c>
      <c r="E20" s="47">
        <f t="shared" ref="E20:E21" si="5">0.2*12</f>
        <v>2.4000000000000004</v>
      </c>
      <c r="F20" s="49">
        <f>E10</f>
        <v>6</v>
      </c>
      <c r="G20" s="50">
        <f t="shared" si="1"/>
        <v>9.9999999993600014E-2</v>
      </c>
      <c r="H20" s="113"/>
      <c r="I20" s="48">
        <v>6.0000000000000001E-3</v>
      </c>
      <c r="J20" s="53">
        <f t="shared" si="2"/>
        <v>5.9999999996160011E-4</v>
      </c>
    </row>
    <row r="21" spans="1:11" ht="15.75" customHeight="1" x14ac:dyDescent="0.3">
      <c r="A21" s="107"/>
      <c r="B21" s="110"/>
      <c r="C21" s="46">
        <v>10</v>
      </c>
      <c r="D21" s="56">
        <f t="shared" si="3"/>
        <v>69</v>
      </c>
      <c r="E21" s="47">
        <f t="shared" si="5"/>
        <v>2.4000000000000004</v>
      </c>
      <c r="F21" s="49">
        <f>E10</f>
        <v>6</v>
      </c>
      <c r="G21" s="50">
        <f t="shared" si="1"/>
        <v>9.9999999993600014E-2</v>
      </c>
      <c r="H21" s="114"/>
      <c r="I21" s="48">
        <v>0</v>
      </c>
      <c r="J21" s="53">
        <f t="shared" si="2"/>
        <v>0</v>
      </c>
    </row>
    <row r="22" spans="1:11" ht="15.75" customHeight="1" x14ac:dyDescent="0.3">
      <c r="A22" s="107"/>
      <c r="B22" s="110"/>
      <c r="C22" s="67">
        <v>11</v>
      </c>
      <c r="D22" s="56">
        <f t="shared" si="3"/>
        <v>75</v>
      </c>
      <c r="E22" s="74">
        <f>1.2</f>
        <v>1.2</v>
      </c>
      <c r="F22" s="69">
        <f>E$10</f>
        <v>6</v>
      </c>
      <c r="G22" s="50">
        <f t="shared" si="1"/>
        <v>4.9999999996799993E-2</v>
      </c>
      <c r="H22" s="57"/>
      <c r="I22" s="68">
        <v>0</v>
      </c>
      <c r="J22" s="53">
        <f t="shared" si="2"/>
        <v>0</v>
      </c>
    </row>
    <row r="23" spans="1:11" ht="15.75" customHeight="1" x14ac:dyDescent="0.3">
      <c r="A23" s="108"/>
      <c r="B23" s="111"/>
      <c r="C23" s="70"/>
      <c r="D23" s="70"/>
      <c r="E23" s="71"/>
      <c r="F23" s="72" t="s">
        <v>161</v>
      </c>
      <c r="G23" s="73">
        <f>SUM(G12:G22)</f>
        <v>1.08499999993056</v>
      </c>
      <c r="H23" s="75"/>
      <c r="I23" s="76" t="s">
        <v>51</v>
      </c>
      <c r="J23" s="77">
        <f>SUM(J12:J22)</f>
        <v>5.2124999996664E-2</v>
      </c>
    </row>
    <row r="24" spans="1:11" ht="15.75" customHeight="1" x14ac:dyDescent="0.3">
      <c r="A24" s="78"/>
      <c r="B24" s="79"/>
      <c r="C24" s="64"/>
      <c r="D24" s="64"/>
      <c r="E24" s="64"/>
      <c r="F24" s="64"/>
      <c r="G24" s="64"/>
      <c r="H24" s="78"/>
      <c r="I24" s="80"/>
      <c r="J24" s="80"/>
    </row>
    <row r="25" spans="1:11" ht="15.75" customHeight="1" x14ac:dyDescent="0.3">
      <c r="A25" s="29" t="str">
        <f>$A$1</f>
        <v>DEL DIOS</v>
      </c>
      <c r="B25" s="30" t="s">
        <v>23</v>
      </c>
      <c r="C25" s="31">
        <v>12</v>
      </c>
      <c r="D25" s="32" t="s">
        <v>24</v>
      </c>
      <c r="E25" s="33">
        <f>H25/J25</f>
        <v>6</v>
      </c>
      <c r="F25" s="34" t="s">
        <v>25</v>
      </c>
      <c r="G25" s="35" t="s">
        <v>26</v>
      </c>
      <c r="H25" s="36">
        <v>66</v>
      </c>
      <c r="I25" s="37" t="s">
        <v>27</v>
      </c>
      <c r="J25" s="38">
        <v>11</v>
      </c>
    </row>
    <row r="26" spans="1:11" ht="15.75" customHeight="1" x14ac:dyDescent="0.3">
      <c r="A26" s="39" t="s">
        <v>28</v>
      </c>
      <c r="B26" s="40">
        <v>2</v>
      </c>
      <c r="C26" s="41" t="s">
        <v>29</v>
      </c>
      <c r="D26" s="41" t="s">
        <v>30</v>
      </c>
      <c r="E26" s="42" t="s">
        <v>31</v>
      </c>
      <c r="F26" s="42" t="s">
        <v>32</v>
      </c>
      <c r="G26" s="42" t="s">
        <v>163</v>
      </c>
      <c r="H26" s="43" t="s">
        <v>34</v>
      </c>
      <c r="I26" s="42" t="s">
        <v>35</v>
      </c>
      <c r="J26" s="44" t="s">
        <v>37</v>
      </c>
    </row>
    <row r="27" spans="1:11" ht="15.75" customHeight="1" x14ac:dyDescent="0.3">
      <c r="A27" s="15" t="s">
        <v>39</v>
      </c>
      <c r="B27" s="45">
        <v>43893</v>
      </c>
      <c r="C27" s="46">
        <v>1</v>
      </c>
      <c r="D27" s="46">
        <f>$E$10*0.5+C25</f>
        <v>15</v>
      </c>
      <c r="E27" s="48">
        <v>1.2</v>
      </c>
      <c r="F27" s="49">
        <f>E25</f>
        <v>6</v>
      </c>
      <c r="G27" s="50">
        <f t="shared" ref="G27:G37" si="6">E27*F27*$H$13</f>
        <v>4.9999999996799993E-2</v>
      </c>
      <c r="H27" s="51" t="s">
        <v>164</v>
      </c>
      <c r="I27" s="94">
        <v>0</v>
      </c>
      <c r="J27" s="53">
        <f t="shared" ref="J27:J37" si="7">G27*I27</f>
        <v>0</v>
      </c>
    </row>
    <row r="28" spans="1:11" ht="15.75" customHeight="1" x14ac:dyDescent="0.3">
      <c r="A28" s="54" t="s">
        <v>43</v>
      </c>
      <c r="B28" s="55">
        <v>0.625</v>
      </c>
      <c r="C28" s="46">
        <v>2</v>
      </c>
      <c r="D28" s="56">
        <f t="shared" ref="D28:D37" si="8">D27+$E$10</f>
        <v>21</v>
      </c>
      <c r="E28" s="48">
        <v>3</v>
      </c>
      <c r="F28" s="49">
        <f>E25</f>
        <v>6</v>
      </c>
      <c r="G28" s="50">
        <f t="shared" si="6"/>
        <v>0.124999999992</v>
      </c>
      <c r="H28" s="112">
        <v>6.9444444440000001E-3</v>
      </c>
      <c r="I28" s="94">
        <v>1.2999999999999999E-2</v>
      </c>
      <c r="J28" s="53">
        <f t="shared" si="7"/>
        <v>1.6249999998959998E-3</v>
      </c>
    </row>
    <row r="29" spans="1:11" ht="15.75" customHeight="1" x14ac:dyDescent="0.3">
      <c r="A29" s="59" t="s">
        <v>44</v>
      </c>
      <c r="B29" s="60" t="s">
        <v>45</v>
      </c>
      <c r="C29" s="46">
        <v>3</v>
      </c>
      <c r="D29" s="56">
        <f t="shared" si="8"/>
        <v>27</v>
      </c>
      <c r="E29" s="48">
        <v>2.4</v>
      </c>
      <c r="F29" s="49">
        <f>E25</f>
        <v>6</v>
      </c>
      <c r="G29" s="50">
        <f t="shared" si="6"/>
        <v>9.9999999993599986E-2</v>
      </c>
      <c r="H29" s="113"/>
      <c r="I29" s="94">
        <v>0</v>
      </c>
      <c r="J29" s="53">
        <f t="shared" si="7"/>
        <v>0</v>
      </c>
    </row>
    <row r="30" spans="1:11" ht="15.75" customHeight="1" x14ac:dyDescent="0.3">
      <c r="A30" s="61" t="s">
        <v>9</v>
      </c>
      <c r="B30" s="62"/>
      <c r="C30" s="46">
        <v>4</v>
      </c>
      <c r="D30" s="56">
        <f t="shared" si="8"/>
        <v>33</v>
      </c>
      <c r="E30" s="47">
        <f>0.22*12</f>
        <v>2.64</v>
      </c>
      <c r="F30" s="49">
        <f>E25</f>
        <v>6</v>
      </c>
      <c r="G30" s="50">
        <f t="shared" si="6"/>
        <v>0.10999999999296001</v>
      </c>
      <c r="H30" s="113"/>
      <c r="I30" s="94">
        <v>7.1999999999999995E-2</v>
      </c>
      <c r="J30" s="53">
        <f t="shared" si="7"/>
        <v>7.9199999994931207E-3</v>
      </c>
    </row>
    <row r="31" spans="1:11" ht="15.75" customHeight="1" x14ac:dyDescent="0.3">
      <c r="A31" s="61" t="s">
        <v>10</v>
      </c>
      <c r="B31" s="63"/>
      <c r="C31" s="46">
        <v>5</v>
      </c>
      <c r="D31" s="56">
        <f t="shared" si="8"/>
        <v>39</v>
      </c>
      <c r="E31" s="47">
        <f>3</f>
        <v>3</v>
      </c>
      <c r="F31" s="49">
        <f>E25</f>
        <v>6</v>
      </c>
      <c r="G31" s="50">
        <f t="shared" si="6"/>
        <v>0.124999999992</v>
      </c>
      <c r="H31" s="113"/>
      <c r="I31" s="94">
        <v>0.10100000000000001</v>
      </c>
      <c r="J31" s="53">
        <f t="shared" si="7"/>
        <v>1.2624999999192001E-2</v>
      </c>
    </row>
    <row r="32" spans="1:11" ht="15.75" customHeight="1" x14ac:dyDescent="0.3">
      <c r="A32" s="65" t="s">
        <v>46</v>
      </c>
      <c r="B32" s="66" t="s">
        <v>17</v>
      </c>
      <c r="C32" s="46">
        <v>6</v>
      </c>
      <c r="D32" s="56">
        <f t="shared" si="8"/>
        <v>45</v>
      </c>
      <c r="E32" s="93">
        <v>3</v>
      </c>
      <c r="F32" s="49">
        <f>E25</f>
        <v>6</v>
      </c>
      <c r="G32" s="50">
        <f t="shared" si="6"/>
        <v>0.124999999992</v>
      </c>
      <c r="H32" s="113"/>
      <c r="I32" s="94">
        <v>3.4000000000000002E-2</v>
      </c>
      <c r="J32" s="53">
        <f t="shared" si="7"/>
        <v>4.249999999728E-3</v>
      </c>
    </row>
    <row r="33" spans="1:10" ht="15.75" customHeight="1" x14ac:dyDescent="0.3">
      <c r="A33" s="106" t="s">
        <v>47</v>
      </c>
      <c r="B33" s="109"/>
      <c r="C33" s="46">
        <v>7</v>
      </c>
      <c r="D33" s="56">
        <f t="shared" si="8"/>
        <v>51</v>
      </c>
      <c r="E33" s="93">
        <v>3</v>
      </c>
      <c r="F33" s="49">
        <f>E25</f>
        <v>6</v>
      </c>
      <c r="G33" s="50">
        <f t="shared" si="6"/>
        <v>0.124999999992</v>
      </c>
      <c r="H33" s="113"/>
      <c r="I33" s="94">
        <v>3.6999999999999998E-2</v>
      </c>
      <c r="J33" s="53">
        <f t="shared" si="7"/>
        <v>4.6249999997039996E-3</v>
      </c>
    </row>
    <row r="34" spans="1:10" ht="15.75" customHeight="1" x14ac:dyDescent="0.3">
      <c r="A34" s="107"/>
      <c r="B34" s="110"/>
      <c r="C34" s="46">
        <v>8</v>
      </c>
      <c r="D34" s="56">
        <f t="shared" si="8"/>
        <v>57</v>
      </c>
      <c r="E34" s="93">
        <v>3</v>
      </c>
      <c r="F34" s="49">
        <f>E25</f>
        <v>6</v>
      </c>
      <c r="G34" s="50">
        <f t="shared" si="6"/>
        <v>0.124999999992</v>
      </c>
      <c r="H34" s="113"/>
      <c r="I34" s="93">
        <v>0.12</v>
      </c>
      <c r="J34" s="53">
        <f t="shared" si="7"/>
        <v>1.4999999999039998E-2</v>
      </c>
    </row>
    <row r="35" spans="1:10" ht="15.75" customHeight="1" x14ac:dyDescent="0.3">
      <c r="A35" s="107"/>
      <c r="B35" s="110"/>
      <c r="C35" s="46">
        <v>9</v>
      </c>
      <c r="D35" s="56">
        <f t="shared" si="8"/>
        <v>63</v>
      </c>
      <c r="E35" s="47">
        <f>0.22*12</f>
        <v>2.64</v>
      </c>
      <c r="F35" s="49">
        <f>E25</f>
        <v>6</v>
      </c>
      <c r="G35" s="50">
        <f t="shared" si="6"/>
        <v>0.10999999999296001</v>
      </c>
      <c r="H35" s="113"/>
      <c r="I35" s="93">
        <v>0</v>
      </c>
      <c r="J35" s="53">
        <f t="shared" si="7"/>
        <v>0</v>
      </c>
    </row>
    <row r="36" spans="1:10" ht="15.75" customHeight="1" x14ac:dyDescent="0.3">
      <c r="A36" s="107"/>
      <c r="B36" s="110"/>
      <c r="C36" s="46">
        <v>10</v>
      </c>
      <c r="D36" s="56">
        <f t="shared" si="8"/>
        <v>69</v>
      </c>
      <c r="E36" s="47">
        <f>1.8</f>
        <v>1.8</v>
      </c>
      <c r="F36" s="49">
        <f>E25</f>
        <v>6</v>
      </c>
      <c r="G36" s="50">
        <f t="shared" si="6"/>
        <v>7.4999999995200003E-2</v>
      </c>
      <c r="H36" s="114"/>
      <c r="I36" s="93">
        <v>0</v>
      </c>
      <c r="J36" s="53">
        <f t="shared" si="7"/>
        <v>0</v>
      </c>
    </row>
    <row r="37" spans="1:10" ht="15.75" customHeight="1" x14ac:dyDescent="0.3">
      <c r="A37" s="107"/>
      <c r="B37" s="110"/>
      <c r="C37" s="67">
        <v>11</v>
      </c>
      <c r="D37" s="56">
        <f t="shared" si="8"/>
        <v>75</v>
      </c>
      <c r="E37" s="74">
        <f>1.2</f>
        <v>1.2</v>
      </c>
      <c r="F37" s="69">
        <f>E25</f>
        <v>6</v>
      </c>
      <c r="G37" s="50">
        <f t="shared" si="6"/>
        <v>4.9999999996799993E-2</v>
      </c>
      <c r="H37" s="57"/>
      <c r="I37" s="98">
        <v>0</v>
      </c>
      <c r="J37" s="53">
        <f t="shared" si="7"/>
        <v>0</v>
      </c>
    </row>
    <row r="38" spans="1:10" ht="15.75" customHeight="1" x14ac:dyDescent="0.3">
      <c r="A38" s="108"/>
      <c r="B38" s="111"/>
      <c r="C38" s="70"/>
      <c r="D38" s="70"/>
      <c r="E38" s="71"/>
      <c r="F38" s="72" t="s">
        <v>168</v>
      </c>
      <c r="G38" s="73">
        <f>SUM(G27:G37)</f>
        <v>1.1199999999283199</v>
      </c>
      <c r="H38" s="75"/>
      <c r="I38" s="76" t="s">
        <v>51</v>
      </c>
      <c r="J38" s="77">
        <f>SUM(J27:J37)</f>
        <v>4.6044999997053117E-2</v>
      </c>
    </row>
    <row r="39" spans="1:10" ht="15.75" customHeight="1" x14ac:dyDescent="0.25"/>
    <row r="40" spans="1:10" ht="15.75" customHeight="1" x14ac:dyDescent="0.3">
      <c r="A40" s="29" t="str">
        <f>$A$1</f>
        <v>DEL DIOS</v>
      </c>
      <c r="B40" s="30" t="s">
        <v>23</v>
      </c>
      <c r="C40" s="81">
        <v>0</v>
      </c>
      <c r="D40" s="32" t="s">
        <v>24</v>
      </c>
      <c r="E40" s="33" t="e">
        <f>H40/J40</f>
        <v>#DIV/0!</v>
      </c>
      <c r="F40" s="34" t="s">
        <v>25</v>
      </c>
      <c r="G40" s="35" t="s">
        <v>26</v>
      </c>
      <c r="H40" s="82"/>
      <c r="I40" s="37" t="s">
        <v>27</v>
      </c>
      <c r="J40" s="83"/>
    </row>
    <row r="41" spans="1:10" ht="15.75" customHeight="1" x14ac:dyDescent="0.3">
      <c r="A41" s="39" t="s">
        <v>28</v>
      </c>
      <c r="B41" s="40">
        <v>3</v>
      </c>
      <c r="C41" s="41" t="s">
        <v>29</v>
      </c>
      <c r="D41" s="41" t="s">
        <v>30</v>
      </c>
      <c r="E41" s="42" t="s">
        <v>31</v>
      </c>
      <c r="F41" s="42" t="s">
        <v>32</v>
      </c>
      <c r="G41" s="42" t="s">
        <v>169</v>
      </c>
      <c r="H41" s="43" t="s">
        <v>34</v>
      </c>
      <c r="I41" s="42" t="s">
        <v>35</v>
      </c>
      <c r="J41" s="44" t="s">
        <v>37</v>
      </c>
    </row>
    <row r="42" spans="1:10" ht="15.75" customHeight="1" x14ac:dyDescent="0.3">
      <c r="A42" s="15" t="s">
        <v>39</v>
      </c>
      <c r="B42" s="84"/>
      <c r="C42" s="46">
        <v>1</v>
      </c>
      <c r="D42" s="46">
        <f>$E$10*0.5+C40</f>
        <v>3</v>
      </c>
      <c r="E42" s="47"/>
      <c r="F42" s="49" t="e">
        <f>E40</f>
        <v>#DIV/0!</v>
      </c>
      <c r="G42" s="50" t="e">
        <f t="shared" ref="G42:G51" si="9">E42*F42*$H$13</f>
        <v>#DIV/0!</v>
      </c>
      <c r="H42" s="51" t="s">
        <v>171</v>
      </c>
      <c r="I42" s="85"/>
      <c r="J42" s="53" t="e">
        <f t="shared" ref="J42:J51" si="10">G42*I42</f>
        <v>#DIV/0!</v>
      </c>
    </row>
    <row r="43" spans="1:10" ht="15.75" customHeight="1" x14ac:dyDescent="0.3">
      <c r="A43" s="54" t="s">
        <v>43</v>
      </c>
      <c r="B43" s="62"/>
      <c r="C43" s="46">
        <v>2</v>
      </c>
      <c r="D43" s="56">
        <f t="shared" ref="D43:D51" si="11">D42+$E$10</f>
        <v>9</v>
      </c>
      <c r="E43" s="47"/>
      <c r="F43" s="49" t="e">
        <f>E40</f>
        <v>#DIV/0!</v>
      </c>
      <c r="G43" s="50" t="e">
        <f t="shared" si="9"/>
        <v>#DIV/0!</v>
      </c>
      <c r="H43" s="112">
        <v>6.9444444440000001E-3</v>
      </c>
      <c r="I43" s="85"/>
      <c r="J43" s="53" t="e">
        <f t="shared" si="10"/>
        <v>#DIV/0!</v>
      </c>
    </row>
    <row r="44" spans="1:10" ht="15.75" customHeight="1" x14ac:dyDescent="0.3">
      <c r="A44" s="59" t="s">
        <v>44</v>
      </c>
      <c r="B44" s="62"/>
      <c r="C44" s="46">
        <v>3</v>
      </c>
      <c r="D44" s="56">
        <f t="shared" si="11"/>
        <v>15</v>
      </c>
      <c r="E44" s="47"/>
      <c r="F44" s="49" t="e">
        <f>E40</f>
        <v>#DIV/0!</v>
      </c>
      <c r="G44" s="50" t="e">
        <f t="shared" si="9"/>
        <v>#DIV/0!</v>
      </c>
      <c r="H44" s="113"/>
      <c r="I44" s="85"/>
      <c r="J44" s="53" t="e">
        <f t="shared" si="10"/>
        <v>#DIV/0!</v>
      </c>
    </row>
    <row r="45" spans="1:10" ht="15.75" customHeight="1" x14ac:dyDescent="0.3">
      <c r="A45" s="61" t="s">
        <v>9</v>
      </c>
      <c r="B45" s="62"/>
      <c r="C45" s="46">
        <v>4</v>
      </c>
      <c r="D45" s="56">
        <f t="shared" si="11"/>
        <v>21</v>
      </c>
      <c r="E45" s="47"/>
      <c r="F45" s="49" t="e">
        <f>E40</f>
        <v>#DIV/0!</v>
      </c>
      <c r="G45" s="50" t="e">
        <f t="shared" si="9"/>
        <v>#DIV/0!</v>
      </c>
      <c r="H45" s="113"/>
      <c r="I45" s="85"/>
      <c r="J45" s="53" t="e">
        <f t="shared" si="10"/>
        <v>#DIV/0!</v>
      </c>
    </row>
    <row r="46" spans="1:10" ht="15.75" customHeight="1" x14ac:dyDescent="0.3">
      <c r="A46" s="61" t="s">
        <v>10</v>
      </c>
      <c r="B46" s="63"/>
      <c r="C46" s="46">
        <v>5</v>
      </c>
      <c r="D46" s="56">
        <f t="shared" si="11"/>
        <v>27</v>
      </c>
      <c r="E46" s="47"/>
      <c r="F46" s="49" t="e">
        <f>E40</f>
        <v>#DIV/0!</v>
      </c>
      <c r="G46" s="50" t="e">
        <f t="shared" si="9"/>
        <v>#DIV/0!</v>
      </c>
      <c r="H46" s="113"/>
      <c r="I46" s="85"/>
      <c r="J46" s="53" t="e">
        <f t="shared" si="10"/>
        <v>#DIV/0!</v>
      </c>
    </row>
    <row r="47" spans="1:10" ht="15.75" customHeight="1" x14ac:dyDescent="0.3">
      <c r="A47" s="65" t="s">
        <v>46</v>
      </c>
      <c r="B47" s="86"/>
      <c r="C47" s="46">
        <v>6</v>
      </c>
      <c r="D47" s="56">
        <f t="shared" si="11"/>
        <v>33</v>
      </c>
      <c r="E47" s="47"/>
      <c r="F47" s="49" t="e">
        <f>E40</f>
        <v>#DIV/0!</v>
      </c>
      <c r="G47" s="50" t="e">
        <f t="shared" si="9"/>
        <v>#DIV/0!</v>
      </c>
      <c r="H47" s="113"/>
      <c r="I47" s="85"/>
      <c r="J47" s="53" t="e">
        <f t="shared" si="10"/>
        <v>#DIV/0!</v>
      </c>
    </row>
    <row r="48" spans="1:10" ht="15.75" customHeight="1" x14ac:dyDescent="0.3">
      <c r="A48" s="106" t="s">
        <v>47</v>
      </c>
      <c r="B48" s="109"/>
      <c r="C48" s="46">
        <v>7</v>
      </c>
      <c r="D48" s="56">
        <f t="shared" si="11"/>
        <v>39</v>
      </c>
      <c r="E48" s="47"/>
      <c r="F48" s="49" t="e">
        <f>E40</f>
        <v>#DIV/0!</v>
      </c>
      <c r="G48" s="50" t="e">
        <f t="shared" si="9"/>
        <v>#DIV/0!</v>
      </c>
      <c r="H48" s="113"/>
      <c r="I48" s="85"/>
      <c r="J48" s="53" t="e">
        <f t="shared" si="10"/>
        <v>#DIV/0!</v>
      </c>
    </row>
    <row r="49" spans="1:10" ht="15.75" customHeight="1" x14ac:dyDescent="0.3">
      <c r="A49" s="107"/>
      <c r="B49" s="110"/>
      <c r="C49" s="46">
        <v>8</v>
      </c>
      <c r="D49" s="56">
        <f t="shared" si="11"/>
        <v>45</v>
      </c>
      <c r="E49" s="47"/>
      <c r="F49" s="49" t="e">
        <f>E40</f>
        <v>#DIV/0!</v>
      </c>
      <c r="G49" s="50" t="e">
        <f t="shared" si="9"/>
        <v>#DIV/0!</v>
      </c>
      <c r="H49" s="113"/>
      <c r="I49" s="47"/>
      <c r="J49" s="53" t="e">
        <f t="shared" si="10"/>
        <v>#DIV/0!</v>
      </c>
    </row>
    <row r="50" spans="1:10" ht="15.75" customHeight="1" x14ac:dyDescent="0.3">
      <c r="A50" s="107"/>
      <c r="B50" s="110"/>
      <c r="C50" s="46">
        <v>9</v>
      </c>
      <c r="D50" s="56">
        <f t="shared" si="11"/>
        <v>51</v>
      </c>
      <c r="E50" s="47"/>
      <c r="F50" s="49" t="e">
        <f>E40</f>
        <v>#DIV/0!</v>
      </c>
      <c r="G50" s="50" t="e">
        <f t="shared" si="9"/>
        <v>#DIV/0!</v>
      </c>
      <c r="H50" s="113"/>
      <c r="I50" s="47"/>
      <c r="J50" s="53" t="e">
        <f t="shared" si="10"/>
        <v>#DIV/0!</v>
      </c>
    </row>
    <row r="51" spans="1:10" ht="15.75" customHeight="1" x14ac:dyDescent="0.3">
      <c r="A51" s="107"/>
      <c r="B51" s="110"/>
      <c r="C51" s="46">
        <v>10</v>
      </c>
      <c r="D51" s="56">
        <f t="shared" si="11"/>
        <v>57</v>
      </c>
      <c r="E51" s="47"/>
      <c r="F51" s="49" t="e">
        <f>E40</f>
        <v>#DIV/0!</v>
      </c>
      <c r="G51" s="50" t="e">
        <f t="shared" si="9"/>
        <v>#DIV/0!</v>
      </c>
      <c r="H51" s="114"/>
      <c r="I51" s="47"/>
      <c r="J51" s="53" t="e">
        <f t="shared" si="10"/>
        <v>#DIV/0!</v>
      </c>
    </row>
    <row r="52" spans="1:10" ht="15.75" customHeight="1" x14ac:dyDescent="0.3">
      <c r="A52" s="108"/>
      <c r="B52" s="111"/>
      <c r="C52" s="70"/>
      <c r="D52" s="70"/>
      <c r="E52" s="71"/>
      <c r="F52" s="72" t="s">
        <v>176</v>
      </c>
      <c r="G52" s="73" t="e">
        <f>SUM(G42:G51)</f>
        <v>#DIV/0!</v>
      </c>
      <c r="H52" s="75"/>
      <c r="I52" s="76" t="s">
        <v>51</v>
      </c>
      <c r="J52" s="77" t="e">
        <f>SUM(J42:J51)</f>
        <v>#DIV/0!</v>
      </c>
    </row>
    <row r="53" spans="1:10" ht="15.75" customHeight="1" x14ac:dyDescent="0.25"/>
    <row r="54" spans="1:10" ht="15.75" customHeight="1" x14ac:dyDescent="0.3">
      <c r="A54" s="29" t="str">
        <f>$A$1</f>
        <v>DEL DIOS</v>
      </c>
      <c r="B54" s="30" t="s">
        <v>23</v>
      </c>
      <c r="C54" s="81">
        <v>0</v>
      </c>
      <c r="D54" s="32" t="s">
        <v>24</v>
      </c>
      <c r="E54" s="33" t="e">
        <f>H54/J54</f>
        <v>#DIV/0!</v>
      </c>
      <c r="F54" s="34" t="s">
        <v>25</v>
      </c>
      <c r="G54" s="35" t="s">
        <v>26</v>
      </c>
      <c r="H54" s="82"/>
      <c r="I54" s="37" t="s">
        <v>27</v>
      </c>
      <c r="J54" s="83"/>
    </row>
    <row r="55" spans="1:10" ht="15.75" customHeight="1" x14ac:dyDescent="0.3">
      <c r="A55" s="39" t="s">
        <v>28</v>
      </c>
      <c r="B55" s="40">
        <v>4</v>
      </c>
      <c r="C55" s="41" t="s">
        <v>29</v>
      </c>
      <c r="D55" s="41" t="s">
        <v>30</v>
      </c>
      <c r="E55" s="42" t="s">
        <v>31</v>
      </c>
      <c r="F55" s="42" t="s">
        <v>32</v>
      </c>
      <c r="G55" s="42" t="s">
        <v>178</v>
      </c>
      <c r="H55" s="43" t="s">
        <v>34</v>
      </c>
      <c r="I55" s="42" t="s">
        <v>35</v>
      </c>
      <c r="J55" s="44" t="s">
        <v>37</v>
      </c>
    </row>
    <row r="56" spans="1:10" ht="15.75" customHeight="1" x14ac:dyDescent="0.3">
      <c r="A56" s="15" t="s">
        <v>39</v>
      </c>
      <c r="B56" s="84"/>
      <c r="C56" s="46">
        <v>1</v>
      </c>
      <c r="D56" s="46">
        <f>$E$10*0.5+C54</f>
        <v>3</v>
      </c>
      <c r="E56" s="47"/>
      <c r="F56" s="49" t="e">
        <f>E54</f>
        <v>#DIV/0!</v>
      </c>
      <c r="G56" s="50" t="e">
        <f t="shared" ref="G56:G65" si="12">E56*F56*$H$13</f>
        <v>#DIV/0!</v>
      </c>
      <c r="H56" s="51" t="s">
        <v>179</v>
      </c>
      <c r="I56" s="85"/>
      <c r="J56" s="53" t="e">
        <f t="shared" ref="J56:J65" si="13">G56*I56</f>
        <v>#DIV/0!</v>
      </c>
    </row>
    <row r="57" spans="1:10" ht="15.75" customHeight="1" x14ac:dyDescent="0.3">
      <c r="A57" s="54" t="s">
        <v>43</v>
      </c>
      <c r="B57" s="62"/>
      <c r="C57" s="46">
        <v>2</v>
      </c>
      <c r="D57" s="56">
        <f t="shared" ref="D57:D65" si="14">D56+$E$10</f>
        <v>9</v>
      </c>
      <c r="E57" s="47"/>
      <c r="F57" s="49" t="e">
        <f>E54</f>
        <v>#DIV/0!</v>
      </c>
      <c r="G57" s="50" t="e">
        <f t="shared" si="12"/>
        <v>#DIV/0!</v>
      </c>
      <c r="H57" s="112">
        <v>6.9444444440000001E-3</v>
      </c>
      <c r="I57" s="85"/>
      <c r="J57" s="53" t="e">
        <f t="shared" si="13"/>
        <v>#DIV/0!</v>
      </c>
    </row>
    <row r="58" spans="1:10" ht="15.75" customHeight="1" x14ac:dyDescent="0.3">
      <c r="A58" s="59" t="s">
        <v>44</v>
      </c>
      <c r="B58" s="62"/>
      <c r="C58" s="46">
        <v>3</v>
      </c>
      <c r="D58" s="56">
        <f t="shared" si="14"/>
        <v>15</v>
      </c>
      <c r="E58" s="47"/>
      <c r="F58" s="49" t="e">
        <f>E54</f>
        <v>#DIV/0!</v>
      </c>
      <c r="G58" s="50" t="e">
        <f t="shared" si="12"/>
        <v>#DIV/0!</v>
      </c>
      <c r="H58" s="113"/>
      <c r="I58" s="85"/>
      <c r="J58" s="53" t="e">
        <f t="shared" si="13"/>
        <v>#DIV/0!</v>
      </c>
    </row>
    <row r="59" spans="1:10" ht="15.75" customHeight="1" x14ac:dyDescent="0.3">
      <c r="A59" s="61" t="s">
        <v>9</v>
      </c>
      <c r="B59" s="62"/>
      <c r="C59" s="46">
        <v>4</v>
      </c>
      <c r="D59" s="56">
        <f t="shared" si="14"/>
        <v>21</v>
      </c>
      <c r="E59" s="47"/>
      <c r="F59" s="49" t="e">
        <f>E54</f>
        <v>#DIV/0!</v>
      </c>
      <c r="G59" s="50" t="e">
        <f t="shared" si="12"/>
        <v>#DIV/0!</v>
      </c>
      <c r="H59" s="113"/>
      <c r="I59" s="85"/>
      <c r="J59" s="53" t="e">
        <f t="shared" si="13"/>
        <v>#DIV/0!</v>
      </c>
    </row>
    <row r="60" spans="1:10" ht="15.75" customHeight="1" x14ac:dyDescent="0.3">
      <c r="A60" s="61" t="s">
        <v>10</v>
      </c>
      <c r="B60" s="63"/>
      <c r="C60" s="46">
        <v>5</v>
      </c>
      <c r="D60" s="56">
        <f t="shared" si="14"/>
        <v>27</v>
      </c>
      <c r="E60" s="47"/>
      <c r="F60" s="49" t="e">
        <f>E54</f>
        <v>#DIV/0!</v>
      </c>
      <c r="G60" s="50" t="e">
        <f t="shared" si="12"/>
        <v>#DIV/0!</v>
      </c>
      <c r="H60" s="113"/>
      <c r="I60" s="85"/>
      <c r="J60" s="53" t="e">
        <f t="shared" si="13"/>
        <v>#DIV/0!</v>
      </c>
    </row>
    <row r="61" spans="1:10" ht="15.75" customHeight="1" x14ac:dyDescent="0.3">
      <c r="A61" s="65" t="s">
        <v>46</v>
      </c>
      <c r="B61" s="86"/>
      <c r="C61" s="46">
        <v>6</v>
      </c>
      <c r="D61" s="56">
        <f t="shared" si="14"/>
        <v>33</v>
      </c>
      <c r="E61" s="47"/>
      <c r="F61" s="49" t="e">
        <f>E54</f>
        <v>#DIV/0!</v>
      </c>
      <c r="G61" s="50" t="e">
        <f t="shared" si="12"/>
        <v>#DIV/0!</v>
      </c>
      <c r="H61" s="113"/>
      <c r="I61" s="85"/>
      <c r="J61" s="53" t="e">
        <f t="shared" si="13"/>
        <v>#DIV/0!</v>
      </c>
    </row>
    <row r="62" spans="1:10" ht="15.75" customHeight="1" x14ac:dyDescent="0.3">
      <c r="A62" s="106" t="s">
        <v>47</v>
      </c>
      <c r="B62" s="109"/>
      <c r="C62" s="46">
        <v>7</v>
      </c>
      <c r="D62" s="56">
        <f t="shared" si="14"/>
        <v>39</v>
      </c>
      <c r="E62" s="47"/>
      <c r="F62" s="49" t="e">
        <f>E54</f>
        <v>#DIV/0!</v>
      </c>
      <c r="G62" s="50" t="e">
        <f t="shared" si="12"/>
        <v>#DIV/0!</v>
      </c>
      <c r="H62" s="113"/>
      <c r="I62" s="85"/>
      <c r="J62" s="53" t="e">
        <f t="shared" si="13"/>
        <v>#DIV/0!</v>
      </c>
    </row>
    <row r="63" spans="1:10" ht="15.75" customHeight="1" x14ac:dyDescent="0.3">
      <c r="A63" s="107"/>
      <c r="B63" s="110"/>
      <c r="C63" s="46">
        <v>8</v>
      </c>
      <c r="D63" s="56">
        <f t="shared" si="14"/>
        <v>45</v>
      </c>
      <c r="E63" s="47"/>
      <c r="F63" s="49" t="e">
        <f>E54</f>
        <v>#DIV/0!</v>
      </c>
      <c r="G63" s="50" t="e">
        <f t="shared" si="12"/>
        <v>#DIV/0!</v>
      </c>
      <c r="H63" s="113"/>
      <c r="I63" s="47"/>
      <c r="J63" s="53" t="e">
        <f t="shared" si="13"/>
        <v>#DIV/0!</v>
      </c>
    </row>
    <row r="64" spans="1:10" ht="15.75" customHeight="1" x14ac:dyDescent="0.3">
      <c r="A64" s="107"/>
      <c r="B64" s="110"/>
      <c r="C64" s="46">
        <v>9</v>
      </c>
      <c r="D64" s="56">
        <f t="shared" si="14"/>
        <v>51</v>
      </c>
      <c r="E64" s="47"/>
      <c r="F64" s="49" t="e">
        <f>E54</f>
        <v>#DIV/0!</v>
      </c>
      <c r="G64" s="50" t="e">
        <f t="shared" si="12"/>
        <v>#DIV/0!</v>
      </c>
      <c r="H64" s="113"/>
      <c r="I64" s="47"/>
      <c r="J64" s="53" t="e">
        <f t="shared" si="13"/>
        <v>#DIV/0!</v>
      </c>
    </row>
    <row r="65" spans="1:10" ht="15.75" customHeight="1" x14ac:dyDescent="0.3">
      <c r="A65" s="107"/>
      <c r="B65" s="110"/>
      <c r="C65" s="46">
        <v>10</v>
      </c>
      <c r="D65" s="56">
        <f t="shared" si="14"/>
        <v>57</v>
      </c>
      <c r="E65" s="47"/>
      <c r="F65" s="49" t="e">
        <f>E54</f>
        <v>#DIV/0!</v>
      </c>
      <c r="G65" s="50" t="e">
        <f t="shared" si="12"/>
        <v>#DIV/0!</v>
      </c>
      <c r="H65" s="114"/>
      <c r="I65" s="47"/>
      <c r="J65" s="53" t="e">
        <f t="shared" si="13"/>
        <v>#DIV/0!</v>
      </c>
    </row>
    <row r="66" spans="1:10" ht="15.75" customHeight="1" x14ac:dyDescent="0.3">
      <c r="A66" s="108"/>
      <c r="B66" s="111"/>
      <c r="C66" s="70"/>
      <c r="D66" s="70"/>
      <c r="E66" s="71"/>
      <c r="F66" s="72" t="s">
        <v>185</v>
      </c>
      <c r="G66" s="73" t="e">
        <f>SUM(G56:G65)</f>
        <v>#DIV/0!</v>
      </c>
      <c r="H66" s="75"/>
      <c r="I66" s="76" t="s">
        <v>51</v>
      </c>
      <c r="J66" s="77" t="e">
        <f>SUM(J56:J65)</f>
        <v>#DIV/0!</v>
      </c>
    </row>
    <row r="67" spans="1:10" ht="15.75" customHeight="1" x14ac:dyDescent="0.25"/>
    <row r="68" spans="1:10" ht="15.75" customHeight="1" x14ac:dyDescent="0.3">
      <c r="A68" s="29" t="str">
        <f>$A$1</f>
        <v>DEL DIOS</v>
      </c>
      <c r="B68" s="30" t="s">
        <v>23</v>
      </c>
      <c r="C68" s="81">
        <v>0</v>
      </c>
      <c r="D68" s="32" t="s">
        <v>24</v>
      </c>
      <c r="E68" s="33" t="e">
        <f>H68/J68</f>
        <v>#DIV/0!</v>
      </c>
      <c r="F68" s="34" t="s">
        <v>25</v>
      </c>
      <c r="G68" s="35" t="s">
        <v>26</v>
      </c>
      <c r="H68" s="82"/>
      <c r="I68" s="37" t="s">
        <v>27</v>
      </c>
      <c r="J68" s="83"/>
    </row>
    <row r="69" spans="1:10" ht="15.75" customHeight="1" x14ac:dyDescent="0.3">
      <c r="A69" s="39" t="s">
        <v>28</v>
      </c>
      <c r="B69" s="40">
        <v>5</v>
      </c>
      <c r="C69" s="41" t="s">
        <v>29</v>
      </c>
      <c r="D69" s="41" t="s">
        <v>30</v>
      </c>
      <c r="E69" s="42" t="s">
        <v>31</v>
      </c>
      <c r="F69" s="42" t="s">
        <v>32</v>
      </c>
      <c r="G69" s="42" t="s">
        <v>186</v>
      </c>
      <c r="H69" s="43" t="s">
        <v>34</v>
      </c>
      <c r="I69" s="42" t="s">
        <v>35</v>
      </c>
      <c r="J69" s="44" t="s">
        <v>37</v>
      </c>
    </row>
    <row r="70" spans="1:10" ht="15.75" customHeight="1" x14ac:dyDescent="0.3">
      <c r="A70" s="15" t="s">
        <v>39</v>
      </c>
      <c r="B70" s="84"/>
      <c r="C70" s="46">
        <v>1</v>
      </c>
      <c r="D70" s="46">
        <f>$E$10*0.5+C68</f>
        <v>3</v>
      </c>
      <c r="E70" s="47"/>
      <c r="F70" s="49" t="e">
        <f>E68</f>
        <v>#DIV/0!</v>
      </c>
      <c r="G70" s="50" t="e">
        <f t="shared" ref="G70:G79" si="15">E70*F70*$H$13</f>
        <v>#DIV/0!</v>
      </c>
      <c r="H70" s="51" t="s">
        <v>188</v>
      </c>
      <c r="I70" s="85"/>
      <c r="J70" s="53" t="e">
        <f t="shared" ref="J70:J79" si="16">G70*I70</f>
        <v>#DIV/0!</v>
      </c>
    </row>
    <row r="71" spans="1:10" ht="15.75" customHeight="1" x14ac:dyDescent="0.3">
      <c r="A71" s="54" t="s">
        <v>43</v>
      </c>
      <c r="B71" s="62"/>
      <c r="C71" s="46">
        <v>2</v>
      </c>
      <c r="D71" s="56">
        <f t="shared" ref="D71:D79" si="17">D70+$E$10</f>
        <v>9</v>
      </c>
      <c r="E71" s="47"/>
      <c r="F71" s="49" t="e">
        <f>E68</f>
        <v>#DIV/0!</v>
      </c>
      <c r="G71" s="50" t="e">
        <f t="shared" si="15"/>
        <v>#DIV/0!</v>
      </c>
      <c r="H71" s="112">
        <v>6.9444444440000001E-3</v>
      </c>
      <c r="I71" s="85"/>
      <c r="J71" s="53" t="e">
        <f t="shared" si="16"/>
        <v>#DIV/0!</v>
      </c>
    </row>
    <row r="72" spans="1:10" ht="15.75" customHeight="1" x14ac:dyDescent="0.3">
      <c r="A72" s="59" t="s">
        <v>44</v>
      </c>
      <c r="B72" s="62"/>
      <c r="C72" s="46">
        <v>3</v>
      </c>
      <c r="D72" s="56">
        <f t="shared" si="17"/>
        <v>15</v>
      </c>
      <c r="E72" s="47"/>
      <c r="F72" s="49" t="e">
        <f>E68</f>
        <v>#DIV/0!</v>
      </c>
      <c r="G72" s="50" t="e">
        <f t="shared" si="15"/>
        <v>#DIV/0!</v>
      </c>
      <c r="H72" s="113"/>
      <c r="I72" s="85"/>
      <c r="J72" s="53" t="e">
        <f t="shared" si="16"/>
        <v>#DIV/0!</v>
      </c>
    </row>
    <row r="73" spans="1:10" ht="15.75" customHeight="1" x14ac:dyDescent="0.3">
      <c r="A73" s="61" t="s">
        <v>9</v>
      </c>
      <c r="B73" s="62"/>
      <c r="C73" s="46">
        <v>4</v>
      </c>
      <c r="D73" s="56">
        <f t="shared" si="17"/>
        <v>21</v>
      </c>
      <c r="E73" s="47"/>
      <c r="F73" s="49" t="e">
        <f>E68</f>
        <v>#DIV/0!</v>
      </c>
      <c r="G73" s="50" t="e">
        <f t="shared" si="15"/>
        <v>#DIV/0!</v>
      </c>
      <c r="H73" s="113"/>
      <c r="I73" s="85"/>
      <c r="J73" s="53" t="e">
        <f t="shared" si="16"/>
        <v>#DIV/0!</v>
      </c>
    </row>
    <row r="74" spans="1:10" ht="15.75" customHeight="1" x14ac:dyDescent="0.3">
      <c r="A74" s="61" t="s">
        <v>10</v>
      </c>
      <c r="B74" s="63"/>
      <c r="C74" s="46">
        <v>5</v>
      </c>
      <c r="D74" s="56">
        <f t="shared" si="17"/>
        <v>27</v>
      </c>
      <c r="E74" s="47"/>
      <c r="F74" s="49" t="e">
        <f>E68</f>
        <v>#DIV/0!</v>
      </c>
      <c r="G74" s="50" t="e">
        <f t="shared" si="15"/>
        <v>#DIV/0!</v>
      </c>
      <c r="H74" s="113"/>
      <c r="I74" s="85"/>
      <c r="J74" s="53" t="e">
        <f t="shared" si="16"/>
        <v>#DIV/0!</v>
      </c>
    </row>
    <row r="75" spans="1:10" ht="15.75" customHeight="1" x14ac:dyDescent="0.3">
      <c r="A75" s="65" t="s">
        <v>46</v>
      </c>
      <c r="B75" s="86"/>
      <c r="C75" s="46">
        <v>6</v>
      </c>
      <c r="D75" s="56">
        <f t="shared" si="17"/>
        <v>33</v>
      </c>
      <c r="E75" s="47"/>
      <c r="F75" s="49" t="e">
        <f>E68</f>
        <v>#DIV/0!</v>
      </c>
      <c r="G75" s="50" t="e">
        <f t="shared" si="15"/>
        <v>#DIV/0!</v>
      </c>
      <c r="H75" s="113"/>
      <c r="I75" s="85"/>
      <c r="J75" s="53" t="e">
        <f t="shared" si="16"/>
        <v>#DIV/0!</v>
      </c>
    </row>
    <row r="76" spans="1:10" ht="15.75" customHeight="1" x14ac:dyDescent="0.3">
      <c r="A76" s="106" t="s">
        <v>47</v>
      </c>
      <c r="B76" s="109"/>
      <c r="C76" s="46">
        <v>7</v>
      </c>
      <c r="D76" s="56">
        <f t="shared" si="17"/>
        <v>39</v>
      </c>
      <c r="E76" s="47"/>
      <c r="F76" s="49" t="e">
        <f>E68</f>
        <v>#DIV/0!</v>
      </c>
      <c r="G76" s="50" t="e">
        <f t="shared" si="15"/>
        <v>#DIV/0!</v>
      </c>
      <c r="H76" s="113"/>
      <c r="I76" s="85"/>
      <c r="J76" s="53" t="e">
        <f t="shared" si="16"/>
        <v>#DIV/0!</v>
      </c>
    </row>
    <row r="77" spans="1:10" ht="15.75" customHeight="1" x14ac:dyDescent="0.3">
      <c r="A77" s="107"/>
      <c r="B77" s="110"/>
      <c r="C77" s="46">
        <v>8</v>
      </c>
      <c r="D77" s="56">
        <f t="shared" si="17"/>
        <v>45</v>
      </c>
      <c r="E77" s="47"/>
      <c r="F77" s="49" t="e">
        <f>E68</f>
        <v>#DIV/0!</v>
      </c>
      <c r="G77" s="50" t="e">
        <f t="shared" si="15"/>
        <v>#DIV/0!</v>
      </c>
      <c r="H77" s="113"/>
      <c r="I77" s="47"/>
      <c r="J77" s="53" t="e">
        <f t="shared" si="16"/>
        <v>#DIV/0!</v>
      </c>
    </row>
    <row r="78" spans="1:10" ht="15.75" customHeight="1" x14ac:dyDescent="0.3">
      <c r="A78" s="107"/>
      <c r="B78" s="110"/>
      <c r="C78" s="46">
        <v>9</v>
      </c>
      <c r="D78" s="56">
        <f t="shared" si="17"/>
        <v>51</v>
      </c>
      <c r="E78" s="47"/>
      <c r="F78" s="49" t="e">
        <f>E68</f>
        <v>#DIV/0!</v>
      </c>
      <c r="G78" s="50" t="e">
        <f t="shared" si="15"/>
        <v>#DIV/0!</v>
      </c>
      <c r="H78" s="113"/>
      <c r="I78" s="47"/>
      <c r="J78" s="53" t="e">
        <f t="shared" si="16"/>
        <v>#DIV/0!</v>
      </c>
    </row>
    <row r="79" spans="1:10" ht="15.75" customHeight="1" x14ac:dyDescent="0.3">
      <c r="A79" s="107"/>
      <c r="B79" s="110"/>
      <c r="C79" s="46">
        <v>10</v>
      </c>
      <c r="D79" s="56">
        <f t="shared" si="17"/>
        <v>57</v>
      </c>
      <c r="E79" s="47"/>
      <c r="F79" s="49" t="e">
        <f>E68</f>
        <v>#DIV/0!</v>
      </c>
      <c r="G79" s="50" t="e">
        <f t="shared" si="15"/>
        <v>#DIV/0!</v>
      </c>
      <c r="H79" s="114"/>
      <c r="I79" s="47"/>
      <c r="J79" s="53" t="e">
        <f t="shared" si="16"/>
        <v>#DIV/0!</v>
      </c>
    </row>
    <row r="80" spans="1:10" ht="15.75" customHeight="1" x14ac:dyDescent="0.3">
      <c r="A80" s="108"/>
      <c r="B80" s="111"/>
      <c r="C80" s="70"/>
      <c r="D80" s="70"/>
      <c r="E80" s="71"/>
      <c r="F80" s="72" t="s">
        <v>194</v>
      </c>
      <c r="G80" s="73" t="e">
        <f>SUM(G70:G79)</f>
        <v>#DIV/0!</v>
      </c>
      <c r="H80" s="75"/>
      <c r="I80" s="76" t="s">
        <v>51</v>
      </c>
      <c r="J80" s="77" t="e">
        <f>SUM(J70:J79)</f>
        <v>#DIV/0!</v>
      </c>
    </row>
    <row r="81" spans="1:10" ht="15.75" customHeight="1" x14ac:dyDescent="0.25"/>
    <row r="82" spans="1:10" ht="15.75" customHeight="1" x14ac:dyDescent="0.3">
      <c r="A82" s="29" t="str">
        <f>$A$1</f>
        <v>DEL DIOS</v>
      </c>
      <c r="B82" s="30" t="s">
        <v>23</v>
      </c>
      <c r="C82" s="81">
        <v>0</v>
      </c>
      <c r="D82" s="32" t="s">
        <v>24</v>
      </c>
      <c r="E82" s="33" t="e">
        <f>H82/J82</f>
        <v>#DIV/0!</v>
      </c>
      <c r="F82" s="34" t="s">
        <v>25</v>
      </c>
      <c r="G82" s="35" t="s">
        <v>26</v>
      </c>
      <c r="H82" s="82"/>
      <c r="I82" s="37" t="s">
        <v>27</v>
      </c>
      <c r="J82" s="83"/>
    </row>
    <row r="83" spans="1:10" ht="15.75" customHeight="1" x14ac:dyDescent="0.3">
      <c r="A83" s="39" t="s">
        <v>28</v>
      </c>
      <c r="B83" s="40">
        <v>6</v>
      </c>
      <c r="C83" s="41" t="s">
        <v>29</v>
      </c>
      <c r="D83" s="41" t="s">
        <v>30</v>
      </c>
      <c r="E83" s="42" t="s">
        <v>31</v>
      </c>
      <c r="F83" s="42" t="s">
        <v>32</v>
      </c>
      <c r="G83" s="42" t="s">
        <v>195</v>
      </c>
      <c r="H83" s="43" t="s">
        <v>34</v>
      </c>
      <c r="I83" s="42" t="s">
        <v>35</v>
      </c>
      <c r="J83" s="44" t="s">
        <v>37</v>
      </c>
    </row>
    <row r="84" spans="1:10" ht="15.75" customHeight="1" x14ac:dyDescent="0.3">
      <c r="A84" s="15" t="s">
        <v>39</v>
      </c>
      <c r="B84" s="84"/>
      <c r="C84" s="46">
        <v>1</v>
      </c>
      <c r="D84" s="46">
        <f>$E$10*0.5+C82</f>
        <v>3</v>
      </c>
      <c r="E84" s="47"/>
      <c r="F84" s="49" t="e">
        <f>E82</f>
        <v>#DIV/0!</v>
      </c>
      <c r="G84" s="50" t="e">
        <f t="shared" ref="G84:G93" si="18">E84*F84*$H$13</f>
        <v>#DIV/0!</v>
      </c>
      <c r="H84" s="51" t="s">
        <v>196</v>
      </c>
      <c r="I84" s="85"/>
      <c r="J84" s="53" t="e">
        <f t="shared" ref="J84:J93" si="19">G84*I84</f>
        <v>#DIV/0!</v>
      </c>
    </row>
    <row r="85" spans="1:10" ht="15.75" customHeight="1" x14ac:dyDescent="0.3">
      <c r="A85" s="54" t="s">
        <v>43</v>
      </c>
      <c r="B85" s="62"/>
      <c r="C85" s="46">
        <v>2</v>
      </c>
      <c r="D85" s="56">
        <f t="shared" ref="D85:D93" si="20">D84+$E$10</f>
        <v>9</v>
      </c>
      <c r="E85" s="47"/>
      <c r="F85" s="49" t="e">
        <f>E82</f>
        <v>#DIV/0!</v>
      </c>
      <c r="G85" s="50" t="e">
        <f t="shared" si="18"/>
        <v>#DIV/0!</v>
      </c>
      <c r="H85" s="112">
        <v>6.9444444440000001E-3</v>
      </c>
      <c r="I85" s="85"/>
      <c r="J85" s="53" t="e">
        <f t="shared" si="19"/>
        <v>#DIV/0!</v>
      </c>
    </row>
    <row r="86" spans="1:10" ht="15.75" customHeight="1" x14ac:dyDescent="0.3">
      <c r="A86" s="59" t="s">
        <v>44</v>
      </c>
      <c r="B86" s="62"/>
      <c r="C86" s="46">
        <v>3</v>
      </c>
      <c r="D86" s="56">
        <f t="shared" si="20"/>
        <v>15</v>
      </c>
      <c r="E86" s="47"/>
      <c r="F86" s="49" t="e">
        <f>E82</f>
        <v>#DIV/0!</v>
      </c>
      <c r="G86" s="50" t="e">
        <f t="shared" si="18"/>
        <v>#DIV/0!</v>
      </c>
      <c r="H86" s="113"/>
      <c r="I86" s="85"/>
      <c r="J86" s="53" t="e">
        <f t="shared" si="19"/>
        <v>#DIV/0!</v>
      </c>
    </row>
    <row r="87" spans="1:10" ht="15.75" customHeight="1" x14ac:dyDescent="0.3">
      <c r="A87" s="61" t="s">
        <v>9</v>
      </c>
      <c r="B87" s="62"/>
      <c r="C87" s="46">
        <v>4</v>
      </c>
      <c r="D87" s="56">
        <f t="shared" si="20"/>
        <v>21</v>
      </c>
      <c r="E87" s="47"/>
      <c r="F87" s="49" t="e">
        <f>E82</f>
        <v>#DIV/0!</v>
      </c>
      <c r="G87" s="50" t="e">
        <f t="shared" si="18"/>
        <v>#DIV/0!</v>
      </c>
      <c r="H87" s="113"/>
      <c r="I87" s="85"/>
      <c r="J87" s="53" t="e">
        <f t="shared" si="19"/>
        <v>#DIV/0!</v>
      </c>
    </row>
    <row r="88" spans="1:10" ht="15.75" customHeight="1" x14ac:dyDescent="0.3">
      <c r="A88" s="61" t="s">
        <v>10</v>
      </c>
      <c r="B88" s="63"/>
      <c r="C88" s="46">
        <v>5</v>
      </c>
      <c r="D88" s="56">
        <f t="shared" si="20"/>
        <v>27</v>
      </c>
      <c r="E88" s="47"/>
      <c r="F88" s="49" t="e">
        <f>E82</f>
        <v>#DIV/0!</v>
      </c>
      <c r="G88" s="50" t="e">
        <f t="shared" si="18"/>
        <v>#DIV/0!</v>
      </c>
      <c r="H88" s="113"/>
      <c r="I88" s="85"/>
      <c r="J88" s="53" t="e">
        <f t="shared" si="19"/>
        <v>#DIV/0!</v>
      </c>
    </row>
    <row r="89" spans="1:10" ht="15.75" customHeight="1" x14ac:dyDescent="0.3">
      <c r="A89" s="65" t="s">
        <v>46</v>
      </c>
      <c r="B89" s="86"/>
      <c r="C89" s="46">
        <v>6</v>
      </c>
      <c r="D89" s="56">
        <f t="shared" si="20"/>
        <v>33</v>
      </c>
      <c r="E89" s="47"/>
      <c r="F89" s="49" t="e">
        <f>E82</f>
        <v>#DIV/0!</v>
      </c>
      <c r="G89" s="50" t="e">
        <f t="shared" si="18"/>
        <v>#DIV/0!</v>
      </c>
      <c r="H89" s="113"/>
      <c r="I89" s="85"/>
      <c r="J89" s="53" t="e">
        <f t="shared" si="19"/>
        <v>#DIV/0!</v>
      </c>
    </row>
    <row r="90" spans="1:10" ht="15.75" customHeight="1" x14ac:dyDescent="0.3">
      <c r="A90" s="106" t="s">
        <v>47</v>
      </c>
      <c r="B90" s="109"/>
      <c r="C90" s="46">
        <v>7</v>
      </c>
      <c r="D90" s="56">
        <f t="shared" si="20"/>
        <v>39</v>
      </c>
      <c r="E90" s="47"/>
      <c r="F90" s="49" t="e">
        <f>E82</f>
        <v>#DIV/0!</v>
      </c>
      <c r="G90" s="50" t="e">
        <f t="shared" si="18"/>
        <v>#DIV/0!</v>
      </c>
      <c r="H90" s="113"/>
      <c r="I90" s="85"/>
      <c r="J90" s="53" t="e">
        <f t="shared" si="19"/>
        <v>#DIV/0!</v>
      </c>
    </row>
    <row r="91" spans="1:10" ht="15.75" customHeight="1" x14ac:dyDescent="0.3">
      <c r="A91" s="107"/>
      <c r="B91" s="110"/>
      <c r="C91" s="46">
        <v>8</v>
      </c>
      <c r="D91" s="56">
        <f t="shared" si="20"/>
        <v>45</v>
      </c>
      <c r="E91" s="47"/>
      <c r="F91" s="49" t="e">
        <f>E82</f>
        <v>#DIV/0!</v>
      </c>
      <c r="G91" s="50" t="e">
        <f t="shared" si="18"/>
        <v>#DIV/0!</v>
      </c>
      <c r="H91" s="113"/>
      <c r="I91" s="47"/>
      <c r="J91" s="53" t="e">
        <f t="shared" si="19"/>
        <v>#DIV/0!</v>
      </c>
    </row>
    <row r="92" spans="1:10" ht="15.75" customHeight="1" x14ac:dyDescent="0.3">
      <c r="A92" s="107"/>
      <c r="B92" s="110"/>
      <c r="C92" s="46">
        <v>9</v>
      </c>
      <c r="D92" s="56">
        <f t="shared" si="20"/>
        <v>51</v>
      </c>
      <c r="E92" s="47"/>
      <c r="F92" s="49" t="e">
        <f>E82</f>
        <v>#DIV/0!</v>
      </c>
      <c r="G92" s="50" t="e">
        <f t="shared" si="18"/>
        <v>#DIV/0!</v>
      </c>
      <c r="H92" s="113"/>
      <c r="I92" s="47"/>
      <c r="J92" s="53" t="e">
        <f t="shared" si="19"/>
        <v>#DIV/0!</v>
      </c>
    </row>
    <row r="93" spans="1:10" ht="15.75" customHeight="1" x14ac:dyDescent="0.3">
      <c r="A93" s="107"/>
      <c r="B93" s="110"/>
      <c r="C93" s="46">
        <v>10</v>
      </c>
      <c r="D93" s="56">
        <f t="shared" si="20"/>
        <v>57</v>
      </c>
      <c r="E93" s="47"/>
      <c r="F93" s="49" t="e">
        <f>E82</f>
        <v>#DIV/0!</v>
      </c>
      <c r="G93" s="50" t="e">
        <f t="shared" si="18"/>
        <v>#DIV/0!</v>
      </c>
      <c r="H93" s="114"/>
      <c r="I93" s="47"/>
      <c r="J93" s="53" t="e">
        <f t="shared" si="19"/>
        <v>#DIV/0!</v>
      </c>
    </row>
    <row r="94" spans="1:10" ht="15.75" customHeight="1" x14ac:dyDescent="0.3">
      <c r="A94" s="108"/>
      <c r="B94" s="111"/>
      <c r="C94" s="70"/>
      <c r="D94" s="70"/>
      <c r="E94" s="71"/>
      <c r="F94" s="72" t="s">
        <v>199</v>
      </c>
      <c r="G94" s="73" t="e">
        <f>SUM(G84:G93)</f>
        <v>#DIV/0!</v>
      </c>
      <c r="H94" s="75"/>
      <c r="I94" s="76" t="s">
        <v>51</v>
      </c>
      <c r="J94" s="77" t="e">
        <f>SUM(J84:J93)</f>
        <v>#DIV/0!</v>
      </c>
    </row>
    <row r="95" spans="1:10" ht="15.75" customHeight="1" x14ac:dyDescent="0.25"/>
    <row r="96" spans="1:10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mergeCells count="19">
    <mergeCell ref="B1:G1"/>
    <mergeCell ref="H13:H21"/>
    <mergeCell ref="A18:A23"/>
    <mergeCell ref="B18:B23"/>
    <mergeCell ref="H28:H36"/>
    <mergeCell ref="B33:B38"/>
    <mergeCell ref="A90:A94"/>
    <mergeCell ref="B90:B94"/>
    <mergeCell ref="H43:H51"/>
    <mergeCell ref="H57:H65"/>
    <mergeCell ref="H71:H79"/>
    <mergeCell ref="H85:H93"/>
    <mergeCell ref="B48:B52"/>
    <mergeCell ref="A33:A38"/>
    <mergeCell ref="A48:A52"/>
    <mergeCell ref="A62:A66"/>
    <mergeCell ref="B62:B66"/>
    <mergeCell ref="A76:A80"/>
    <mergeCell ref="B76:B80"/>
  </mergeCells>
  <dataValidations count="1">
    <dataValidation type="list" allowBlank="1" showErrorMessage="1" sqref="B17 B32 B47 B61 B75 B89">
      <formula1>$H$5:$H$8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defaultColWidth="12.59765625" defaultRowHeight="15" customHeight="1" x14ac:dyDescent="0.25"/>
  <cols>
    <col min="1" max="1" width="18.69921875" customWidth="1"/>
    <col min="2" max="2" width="20.69921875" customWidth="1"/>
    <col min="3" max="3" width="11.69921875" customWidth="1"/>
    <col min="4" max="4" width="18.19921875" customWidth="1"/>
    <col min="5" max="5" width="14.3984375" customWidth="1"/>
    <col min="6" max="7" width="20.69921875" customWidth="1"/>
    <col min="8" max="8" width="12.59765625" customWidth="1"/>
    <col min="9" max="9" width="14.8984375" customWidth="1"/>
    <col min="10" max="10" width="8.19921875" customWidth="1"/>
    <col min="11" max="26" width="7.59765625" customWidth="1"/>
  </cols>
  <sheetData>
    <row r="1" spans="1:11" ht="22.8" x14ac:dyDescent="0.4">
      <c r="A1" s="102" t="s">
        <v>110</v>
      </c>
      <c r="B1" s="115" t="s">
        <v>1</v>
      </c>
      <c r="C1" s="116"/>
      <c r="D1" s="116"/>
      <c r="E1" s="116"/>
      <c r="F1" s="116"/>
      <c r="G1" s="117"/>
      <c r="I1" s="2" t="s">
        <v>4</v>
      </c>
    </row>
    <row r="2" spans="1:11" ht="13.5" customHeight="1" x14ac:dyDescent="0.3">
      <c r="A2" s="3" t="s">
        <v>5</v>
      </c>
      <c r="B2" s="4" t="s">
        <v>6</v>
      </c>
      <c r="C2" s="4" t="s">
        <v>7</v>
      </c>
      <c r="D2" s="4" t="s">
        <v>8</v>
      </c>
      <c r="E2" s="5" t="s">
        <v>9</v>
      </c>
      <c r="F2" s="5" t="s">
        <v>10</v>
      </c>
      <c r="G2" s="6" t="s">
        <v>11</v>
      </c>
      <c r="I2" s="7" t="s">
        <v>12</v>
      </c>
    </row>
    <row r="3" spans="1:11" ht="14.4" x14ac:dyDescent="0.3">
      <c r="A3" s="8">
        <f>B11</f>
        <v>1</v>
      </c>
      <c r="B3" s="103">
        <f>B12+B13</f>
        <v>0</v>
      </c>
      <c r="C3" s="10" t="e">
        <f>J22</f>
        <v>#DIV/0!</v>
      </c>
      <c r="D3" s="10" t="e">
        <f t="shared" ref="D3:D8" si="0">C3*448.8325660485</f>
        <v>#DIV/0!</v>
      </c>
      <c r="E3" s="11">
        <f>B15</f>
        <v>0</v>
      </c>
      <c r="F3" s="12">
        <f>B16</f>
        <v>0</v>
      </c>
      <c r="G3" s="13">
        <f>B17</f>
        <v>0</v>
      </c>
      <c r="I3" s="14" t="s">
        <v>13</v>
      </c>
    </row>
    <row r="4" spans="1:11" ht="14.4" x14ac:dyDescent="0.3">
      <c r="A4" s="15">
        <f>B25</f>
        <v>2</v>
      </c>
      <c r="B4" s="104">
        <f>B26+B27</f>
        <v>0</v>
      </c>
      <c r="C4" s="17" t="e">
        <f>J36</f>
        <v>#DIV/0!</v>
      </c>
      <c r="D4" s="17" t="e">
        <f t="shared" si="0"/>
        <v>#DIV/0!</v>
      </c>
      <c r="E4" s="18">
        <f>B29</f>
        <v>0</v>
      </c>
      <c r="F4" s="19">
        <f>B30</f>
        <v>0</v>
      </c>
      <c r="G4" s="20">
        <f>B31</f>
        <v>0</v>
      </c>
      <c r="I4" s="21" t="s">
        <v>14</v>
      </c>
    </row>
    <row r="5" spans="1:11" ht="14.4" x14ac:dyDescent="0.3">
      <c r="A5" s="15">
        <f>B39</f>
        <v>3</v>
      </c>
      <c r="B5" s="104">
        <f>B40+B41</f>
        <v>0</v>
      </c>
      <c r="C5" s="17" t="e">
        <f>J50</f>
        <v>#DIV/0!</v>
      </c>
      <c r="D5" s="17" t="e">
        <f t="shared" si="0"/>
        <v>#DIV/0!</v>
      </c>
      <c r="E5" s="18">
        <f>B43</f>
        <v>0</v>
      </c>
      <c r="F5" s="19">
        <f>B44</f>
        <v>0</v>
      </c>
      <c r="G5" s="20">
        <f>B45</f>
        <v>0</v>
      </c>
      <c r="H5" s="22" t="s">
        <v>15</v>
      </c>
      <c r="I5" s="21" t="s">
        <v>16</v>
      </c>
    </row>
    <row r="6" spans="1:11" ht="14.4" x14ac:dyDescent="0.3">
      <c r="A6" s="15">
        <f>B53</f>
        <v>4</v>
      </c>
      <c r="B6" s="104">
        <f>B54+B55</f>
        <v>0</v>
      </c>
      <c r="C6" s="17" t="e">
        <f>J64</f>
        <v>#DIV/0!</v>
      </c>
      <c r="D6" s="17" t="e">
        <f t="shared" si="0"/>
        <v>#DIV/0!</v>
      </c>
      <c r="E6" s="18">
        <f>B57</f>
        <v>0</v>
      </c>
      <c r="F6" s="19">
        <f>B58</f>
        <v>0</v>
      </c>
      <c r="G6" s="20">
        <f>B59</f>
        <v>0</v>
      </c>
      <c r="H6" s="22" t="s">
        <v>17</v>
      </c>
      <c r="I6" s="21" t="s">
        <v>18</v>
      </c>
    </row>
    <row r="7" spans="1:11" ht="14.4" x14ac:dyDescent="0.3">
      <c r="A7" s="15">
        <f>B67</f>
        <v>5</v>
      </c>
      <c r="B7" s="104">
        <f>B68+B69</f>
        <v>0</v>
      </c>
      <c r="C7" s="17" t="e">
        <f>J78</f>
        <v>#DIV/0!</v>
      </c>
      <c r="D7" s="17" t="e">
        <f t="shared" si="0"/>
        <v>#DIV/0!</v>
      </c>
      <c r="E7" s="18">
        <f>B71</f>
        <v>0</v>
      </c>
      <c r="F7" s="19">
        <f>B72</f>
        <v>0</v>
      </c>
      <c r="G7" s="20">
        <f>B73</f>
        <v>0</v>
      </c>
      <c r="H7" s="22" t="s">
        <v>19</v>
      </c>
      <c r="I7" s="21" t="s">
        <v>20</v>
      </c>
    </row>
    <row r="8" spans="1:11" ht="14.4" x14ac:dyDescent="0.3">
      <c r="A8" s="23">
        <f>B81</f>
        <v>6</v>
      </c>
      <c r="B8" s="105">
        <f>B82+B83</f>
        <v>0</v>
      </c>
      <c r="C8" s="25" t="e">
        <f>J92</f>
        <v>#DIV/0!</v>
      </c>
      <c r="D8" s="25" t="e">
        <f t="shared" si="0"/>
        <v>#DIV/0!</v>
      </c>
      <c r="E8" s="28">
        <f>B85</f>
        <v>0</v>
      </c>
      <c r="F8" s="26">
        <f>B86</f>
        <v>0</v>
      </c>
      <c r="G8" s="27">
        <f>B87</f>
        <v>0</v>
      </c>
      <c r="H8" s="22" t="s">
        <v>21</v>
      </c>
      <c r="I8" s="21" t="s">
        <v>22</v>
      </c>
    </row>
    <row r="10" spans="1:11" ht="14.4" x14ac:dyDescent="0.3">
      <c r="A10" s="29" t="str">
        <f>$A$1</f>
        <v>DEL DIOS</v>
      </c>
      <c r="B10" s="30" t="s">
        <v>23</v>
      </c>
      <c r="C10" s="81">
        <v>0</v>
      </c>
      <c r="D10" s="32" t="s">
        <v>24</v>
      </c>
      <c r="E10" s="33" t="e">
        <f>H10/J10</f>
        <v>#DIV/0!</v>
      </c>
      <c r="F10" s="34" t="s">
        <v>25</v>
      </c>
      <c r="G10" s="35" t="s">
        <v>26</v>
      </c>
      <c r="H10" s="82"/>
      <c r="I10" s="37" t="s">
        <v>27</v>
      </c>
      <c r="J10" s="83"/>
    </row>
    <row r="11" spans="1:11" ht="13.5" customHeight="1" x14ac:dyDescent="0.3">
      <c r="A11" s="39" t="s">
        <v>28</v>
      </c>
      <c r="B11" s="40">
        <v>1</v>
      </c>
      <c r="C11" s="41" t="s">
        <v>29</v>
      </c>
      <c r="D11" s="41" t="s">
        <v>30</v>
      </c>
      <c r="E11" s="42" t="s">
        <v>31</v>
      </c>
      <c r="F11" s="42" t="s">
        <v>32</v>
      </c>
      <c r="G11" s="42" t="s">
        <v>153</v>
      </c>
      <c r="H11" s="43" t="s">
        <v>34</v>
      </c>
      <c r="I11" s="42" t="s">
        <v>35</v>
      </c>
      <c r="J11" s="44" t="s">
        <v>37</v>
      </c>
    </row>
    <row r="12" spans="1:11" ht="14.25" customHeight="1" x14ac:dyDescent="0.3">
      <c r="A12" s="15" t="s">
        <v>39</v>
      </c>
      <c r="B12" s="84"/>
      <c r="C12" s="46">
        <v>1</v>
      </c>
      <c r="D12" s="46" t="e">
        <f>$E$10*0.5+C10</f>
        <v>#DIV/0!</v>
      </c>
      <c r="E12" s="47"/>
      <c r="F12" s="49" t="e">
        <f>E10</f>
        <v>#DIV/0!</v>
      </c>
      <c r="G12" s="50" t="e">
        <f t="shared" ref="G12:G21" si="1">E12*F12*$H$13</f>
        <v>#DIV/0!</v>
      </c>
      <c r="H12" s="51" t="s">
        <v>156</v>
      </c>
      <c r="I12" s="85"/>
      <c r="J12" s="53" t="e">
        <f t="shared" ref="J12:J21" si="2">G12*I12</f>
        <v>#DIV/0!</v>
      </c>
    </row>
    <row r="13" spans="1:11" ht="14.4" x14ac:dyDescent="0.3">
      <c r="A13" s="54" t="s">
        <v>43</v>
      </c>
      <c r="B13" s="62"/>
      <c r="C13" s="46">
        <v>2</v>
      </c>
      <c r="D13" s="56" t="e">
        <f t="shared" ref="D13:D21" si="3">D12+$E$10</f>
        <v>#DIV/0!</v>
      </c>
      <c r="E13" s="47"/>
      <c r="F13" s="49" t="e">
        <f>E10</f>
        <v>#DIV/0!</v>
      </c>
      <c r="G13" s="50" t="e">
        <f t="shared" si="1"/>
        <v>#DIV/0!</v>
      </c>
      <c r="H13" s="112">
        <v>6.9444444440000001E-3</v>
      </c>
      <c r="I13" s="85"/>
      <c r="J13" s="53" t="e">
        <f t="shared" si="2"/>
        <v>#DIV/0!</v>
      </c>
      <c r="K13" s="58"/>
    </row>
    <row r="14" spans="1:11" ht="14.4" x14ac:dyDescent="0.3">
      <c r="A14" s="59" t="s">
        <v>44</v>
      </c>
      <c r="B14" s="62"/>
      <c r="C14" s="46">
        <v>3</v>
      </c>
      <c r="D14" s="56" t="e">
        <f t="shared" si="3"/>
        <v>#DIV/0!</v>
      </c>
      <c r="E14" s="47"/>
      <c r="F14" s="49" t="e">
        <f>E10</f>
        <v>#DIV/0!</v>
      </c>
      <c r="G14" s="50" t="e">
        <f t="shared" si="1"/>
        <v>#DIV/0!</v>
      </c>
      <c r="H14" s="113"/>
      <c r="I14" s="85"/>
      <c r="J14" s="53" t="e">
        <f t="shared" si="2"/>
        <v>#DIV/0!</v>
      </c>
      <c r="K14" s="58"/>
    </row>
    <row r="15" spans="1:11" ht="14.4" x14ac:dyDescent="0.3">
      <c r="A15" s="61" t="s">
        <v>9</v>
      </c>
      <c r="B15" s="62"/>
      <c r="C15" s="46">
        <v>4</v>
      </c>
      <c r="D15" s="56" t="e">
        <f t="shared" si="3"/>
        <v>#DIV/0!</v>
      </c>
      <c r="E15" s="47"/>
      <c r="F15" s="49" t="e">
        <f>E10</f>
        <v>#DIV/0!</v>
      </c>
      <c r="G15" s="50" t="e">
        <f t="shared" si="1"/>
        <v>#DIV/0!</v>
      </c>
      <c r="H15" s="113"/>
      <c r="I15" s="85"/>
      <c r="J15" s="53" t="e">
        <f t="shared" si="2"/>
        <v>#DIV/0!</v>
      </c>
    </row>
    <row r="16" spans="1:11" ht="14.4" x14ac:dyDescent="0.3">
      <c r="A16" s="61" t="s">
        <v>10</v>
      </c>
      <c r="B16" s="63"/>
      <c r="C16" s="46">
        <v>5</v>
      </c>
      <c r="D16" s="56" t="e">
        <f t="shared" si="3"/>
        <v>#DIV/0!</v>
      </c>
      <c r="E16" s="47"/>
      <c r="F16" s="49" t="e">
        <f>E10</f>
        <v>#DIV/0!</v>
      </c>
      <c r="G16" s="50" t="e">
        <f t="shared" si="1"/>
        <v>#DIV/0!</v>
      </c>
      <c r="H16" s="113"/>
      <c r="I16" s="85"/>
      <c r="J16" s="53" t="e">
        <f t="shared" si="2"/>
        <v>#DIV/0!</v>
      </c>
      <c r="K16" s="64"/>
    </row>
    <row r="17" spans="1:11" ht="14.4" x14ac:dyDescent="0.3">
      <c r="A17" s="65" t="s">
        <v>46</v>
      </c>
      <c r="B17" s="86"/>
      <c r="C17" s="46">
        <v>6</v>
      </c>
      <c r="D17" s="56" t="e">
        <f t="shared" si="3"/>
        <v>#DIV/0!</v>
      </c>
      <c r="E17" s="47"/>
      <c r="F17" s="49" t="e">
        <f>E10</f>
        <v>#DIV/0!</v>
      </c>
      <c r="G17" s="50" t="e">
        <f t="shared" si="1"/>
        <v>#DIV/0!</v>
      </c>
      <c r="H17" s="113"/>
      <c r="I17" s="85"/>
      <c r="J17" s="53" t="e">
        <f t="shared" si="2"/>
        <v>#DIV/0!</v>
      </c>
    </row>
    <row r="18" spans="1:11" ht="14.4" x14ac:dyDescent="0.3">
      <c r="A18" s="106" t="s">
        <v>47</v>
      </c>
      <c r="B18" s="109"/>
      <c r="C18" s="46">
        <v>7</v>
      </c>
      <c r="D18" s="56" t="e">
        <f t="shared" si="3"/>
        <v>#DIV/0!</v>
      </c>
      <c r="E18" s="47"/>
      <c r="F18" s="49" t="e">
        <f>E10</f>
        <v>#DIV/0!</v>
      </c>
      <c r="G18" s="50" t="e">
        <f t="shared" si="1"/>
        <v>#DIV/0!</v>
      </c>
      <c r="H18" s="113"/>
      <c r="I18" s="85"/>
      <c r="J18" s="53" t="e">
        <f t="shared" si="2"/>
        <v>#DIV/0!</v>
      </c>
      <c r="K18" s="58"/>
    </row>
    <row r="19" spans="1:11" ht="14.4" x14ac:dyDescent="0.3">
      <c r="A19" s="107"/>
      <c r="B19" s="110"/>
      <c r="C19" s="46">
        <v>8</v>
      </c>
      <c r="D19" s="56" t="e">
        <f t="shared" si="3"/>
        <v>#DIV/0!</v>
      </c>
      <c r="E19" s="47"/>
      <c r="F19" s="49" t="e">
        <f>E10</f>
        <v>#DIV/0!</v>
      </c>
      <c r="G19" s="50" t="e">
        <f t="shared" si="1"/>
        <v>#DIV/0!</v>
      </c>
      <c r="H19" s="113"/>
      <c r="I19" s="47"/>
      <c r="J19" s="53" t="e">
        <f t="shared" si="2"/>
        <v>#DIV/0!</v>
      </c>
    </row>
    <row r="20" spans="1:11" ht="14.4" x14ac:dyDescent="0.3">
      <c r="A20" s="107"/>
      <c r="B20" s="110"/>
      <c r="C20" s="46">
        <v>9</v>
      </c>
      <c r="D20" s="56" t="e">
        <f t="shared" si="3"/>
        <v>#DIV/0!</v>
      </c>
      <c r="E20" s="47"/>
      <c r="F20" s="49" t="e">
        <f>E10</f>
        <v>#DIV/0!</v>
      </c>
      <c r="G20" s="50" t="e">
        <f t="shared" si="1"/>
        <v>#DIV/0!</v>
      </c>
      <c r="H20" s="113"/>
      <c r="I20" s="47"/>
      <c r="J20" s="53" t="e">
        <f t="shared" si="2"/>
        <v>#DIV/0!</v>
      </c>
    </row>
    <row r="21" spans="1:11" ht="15.75" customHeight="1" x14ac:dyDescent="0.3">
      <c r="A21" s="107"/>
      <c r="B21" s="110"/>
      <c r="C21" s="46">
        <v>10</v>
      </c>
      <c r="D21" s="56" t="e">
        <f t="shared" si="3"/>
        <v>#DIV/0!</v>
      </c>
      <c r="E21" s="47"/>
      <c r="F21" s="49" t="e">
        <f>E10</f>
        <v>#DIV/0!</v>
      </c>
      <c r="G21" s="50" t="e">
        <f t="shared" si="1"/>
        <v>#DIV/0!</v>
      </c>
      <c r="H21" s="114"/>
      <c r="I21" s="47"/>
      <c r="J21" s="53" t="e">
        <f t="shared" si="2"/>
        <v>#DIV/0!</v>
      </c>
    </row>
    <row r="22" spans="1:11" ht="15.75" customHeight="1" x14ac:dyDescent="0.3">
      <c r="A22" s="108"/>
      <c r="B22" s="111"/>
      <c r="C22" s="70"/>
      <c r="D22" s="70"/>
      <c r="E22" s="71"/>
      <c r="F22" s="72" t="s">
        <v>158</v>
      </c>
      <c r="G22" s="73" t="e">
        <f>SUM(G12:G21)</f>
        <v>#DIV/0!</v>
      </c>
      <c r="H22" s="75"/>
      <c r="I22" s="76" t="s">
        <v>51</v>
      </c>
      <c r="J22" s="77" t="e">
        <f>SUM(J12:J21)</f>
        <v>#DIV/0!</v>
      </c>
    </row>
    <row r="23" spans="1:11" ht="15.75" customHeight="1" x14ac:dyDescent="0.3">
      <c r="A23" s="78"/>
      <c r="B23" s="79"/>
      <c r="C23" s="64"/>
      <c r="D23" s="64"/>
      <c r="E23" s="64"/>
      <c r="F23" s="64"/>
      <c r="G23" s="64"/>
      <c r="H23" s="78"/>
      <c r="I23" s="80"/>
      <c r="J23" s="80"/>
    </row>
    <row r="24" spans="1:11" ht="15.75" customHeight="1" x14ac:dyDescent="0.3">
      <c r="A24" s="29" t="str">
        <f>$A$1</f>
        <v>DEL DIOS</v>
      </c>
      <c r="B24" s="30" t="s">
        <v>23</v>
      </c>
      <c r="C24" s="81">
        <v>0</v>
      </c>
      <c r="D24" s="32" t="s">
        <v>24</v>
      </c>
      <c r="E24" s="33" t="e">
        <f>H24/J24</f>
        <v>#DIV/0!</v>
      </c>
      <c r="F24" s="34" t="s">
        <v>25</v>
      </c>
      <c r="G24" s="35" t="s">
        <v>26</v>
      </c>
      <c r="H24" s="82"/>
      <c r="I24" s="37" t="s">
        <v>27</v>
      </c>
      <c r="J24" s="83"/>
    </row>
    <row r="25" spans="1:11" ht="15.75" customHeight="1" x14ac:dyDescent="0.3">
      <c r="A25" s="39" t="s">
        <v>28</v>
      </c>
      <c r="B25" s="40">
        <v>2</v>
      </c>
      <c r="C25" s="41" t="s">
        <v>29</v>
      </c>
      <c r="D25" s="41" t="s">
        <v>30</v>
      </c>
      <c r="E25" s="42" t="s">
        <v>31</v>
      </c>
      <c r="F25" s="42" t="s">
        <v>32</v>
      </c>
      <c r="G25" s="42" t="s">
        <v>160</v>
      </c>
      <c r="H25" s="43" t="s">
        <v>34</v>
      </c>
      <c r="I25" s="42" t="s">
        <v>35</v>
      </c>
      <c r="J25" s="44" t="s">
        <v>37</v>
      </c>
    </row>
    <row r="26" spans="1:11" ht="15.75" customHeight="1" x14ac:dyDescent="0.3">
      <c r="A26" s="15" t="s">
        <v>39</v>
      </c>
      <c r="B26" s="84"/>
      <c r="C26" s="46">
        <v>1</v>
      </c>
      <c r="D26" s="46" t="e">
        <f>$E$10*0.5+C24</f>
        <v>#DIV/0!</v>
      </c>
      <c r="E26" s="47"/>
      <c r="F26" s="49" t="e">
        <f>E24</f>
        <v>#DIV/0!</v>
      </c>
      <c r="G26" s="50" t="e">
        <f t="shared" ref="G26:G35" si="4">E26*F26*$H$13</f>
        <v>#DIV/0!</v>
      </c>
      <c r="H26" s="51" t="s">
        <v>162</v>
      </c>
      <c r="I26" s="85"/>
      <c r="J26" s="53" t="e">
        <f t="shared" ref="J26:J35" si="5">G26*I26</f>
        <v>#DIV/0!</v>
      </c>
    </row>
    <row r="27" spans="1:11" ht="15.75" customHeight="1" x14ac:dyDescent="0.3">
      <c r="A27" s="54" t="s">
        <v>43</v>
      </c>
      <c r="B27" s="62"/>
      <c r="C27" s="46">
        <v>2</v>
      </c>
      <c r="D27" s="56" t="e">
        <f t="shared" ref="D27:D35" si="6">D26+$E$10</f>
        <v>#DIV/0!</v>
      </c>
      <c r="E27" s="47"/>
      <c r="F27" s="49" t="e">
        <f>E24</f>
        <v>#DIV/0!</v>
      </c>
      <c r="G27" s="50" t="e">
        <f t="shared" si="4"/>
        <v>#DIV/0!</v>
      </c>
      <c r="H27" s="112">
        <v>6.9444444440000001E-3</v>
      </c>
      <c r="I27" s="85"/>
      <c r="J27" s="53" t="e">
        <f t="shared" si="5"/>
        <v>#DIV/0!</v>
      </c>
    </row>
    <row r="28" spans="1:11" ht="15.75" customHeight="1" x14ac:dyDescent="0.3">
      <c r="A28" s="59" t="s">
        <v>44</v>
      </c>
      <c r="B28" s="62"/>
      <c r="C28" s="46">
        <v>3</v>
      </c>
      <c r="D28" s="56" t="e">
        <f t="shared" si="6"/>
        <v>#DIV/0!</v>
      </c>
      <c r="E28" s="47"/>
      <c r="F28" s="49" t="e">
        <f>E24</f>
        <v>#DIV/0!</v>
      </c>
      <c r="G28" s="50" t="e">
        <f t="shared" si="4"/>
        <v>#DIV/0!</v>
      </c>
      <c r="H28" s="113"/>
      <c r="I28" s="85"/>
      <c r="J28" s="53" t="e">
        <f t="shared" si="5"/>
        <v>#DIV/0!</v>
      </c>
    </row>
    <row r="29" spans="1:11" ht="15.75" customHeight="1" x14ac:dyDescent="0.3">
      <c r="A29" s="61" t="s">
        <v>9</v>
      </c>
      <c r="B29" s="62"/>
      <c r="C29" s="46">
        <v>4</v>
      </c>
      <c r="D29" s="56" t="e">
        <f t="shared" si="6"/>
        <v>#DIV/0!</v>
      </c>
      <c r="E29" s="47"/>
      <c r="F29" s="49" t="e">
        <f>E24</f>
        <v>#DIV/0!</v>
      </c>
      <c r="G29" s="50" t="e">
        <f t="shared" si="4"/>
        <v>#DIV/0!</v>
      </c>
      <c r="H29" s="113"/>
      <c r="I29" s="85"/>
      <c r="J29" s="53" t="e">
        <f t="shared" si="5"/>
        <v>#DIV/0!</v>
      </c>
    </row>
    <row r="30" spans="1:11" ht="15.75" customHeight="1" x14ac:dyDescent="0.3">
      <c r="A30" s="61" t="s">
        <v>10</v>
      </c>
      <c r="B30" s="63"/>
      <c r="C30" s="46">
        <v>5</v>
      </c>
      <c r="D30" s="56" t="e">
        <f t="shared" si="6"/>
        <v>#DIV/0!</v>
      </c>
      <c r="E30" s="47"/>
      <c r="F30" s="49" t="e">
        <f>E24</f>
        <v>#DIV/0!</v>
      </c>
      <c r="G30" s="50" t="e">
        <f t="shared" si="4"/>
        <v>#DIV/0!</v>
      </c>
      <c r="H30" s="113"/>
      <c r="I30" s="85"/>
      <c r="J30" s="53" t="e">
        <f t="shared" si="5"/>
        <v>#DIV/0!</v>
      </c>
    </row>
    <row r="31" spans="1:11" ht="15.75" customHeight="1" x14ac:dyDescent="0.3">
      <c r="A31" s="65" t="s">
        <v>46</v>
      </c>
      <c r="B31" s="86"/>
      <c r="C31" s="46">
        <v>6</v>
      </c>
      <c r="D31" s="56" t="e">
        <f t="shared" si="6"/>
        <v>#DIV/0!</v>
      </c>
      <c r="E31" s="47"/>
      <c r="F31" s="49" t="e">
        <f>E24</f>
        <v>#DIV/0!</v>
      </c>
      <c r="G31" s="50" t="e">
        <f t="shared" si="4"/>
        <v>#DIV/0!</v>
      </c>
      <c r="H31" s="113"/>
      <c r="I31" s="85"/>
      <c r="J31" s="53" t="e">
        <f t="shared" si="5"/>
        <v>#DIV/0!</v>
      </c>
    </row>
    <row r="32" spans="1:11" ht="15.75" customHeight="1" x14ac:dyDescent="0.3">
      <c r="A32" s="106" t="s">
        <v>47</v>
      </c>
      <c r="B32" s="109"/>
      <c r="C32" s="46">
        <v>7</v>
      </c>
      <c r="D32" s="56" t="e">
        <f t="shared" si="6"/>
        <v>#DIV/0!</v>
      </c>
      <c r="E32" s="47"/>
      <c r="F32" s="49" t="e">
        <f>E24</f>
        <v>#DIV/0!</v>
      </c>
      <c r="G32" s="50" t="e">
        <f t="shared" si="4"/>
        <v>#DIV/0!</v>
      </c>
      <c r="H32" s="113"/>
      <c r="I32" s="85"/>
      <c r="J32" s="53" t="e">
        <f t="shared" si="5"/>
        <v>#DIV/0!</v>
      </c>
    </row>
    <row r="33" spans="1:10" ht="15.75" customHeight="1" x14ac:dyDescent="0.3">
      <c r="A33" s="107"/>
      <c r="B33" s="110"/>
      <c r="C33" s="46">
        <v>8</v>
      </c>
      <c r="D33" s="56" t="e">
        <f t="shared" si="6"/>
        <v>#DIV/0!</v>
      </c>
      <c r="E33" s="47"/>
      <c r="F33" s="49" t="e">
        <f>E24</f>
        <v>#DIV/0!</v>
      </c>
      <c r="G33" s="50" t="e">
        <f t="shared" si="4"/>
        <v>#DIV/0!</v>
      </c>
      <c r="H33" s="113"/>
      <c r="I33" s="47"/>
      <c r="J33" s="53" t="e">
        <f t="shared" si="5"/>
        <v>#DIV/0!</v>
      </c>
    </row>
    <row r="34" spans="1:10" ht="15.75" customHeight="1" x14ac:dyDescent="0.3">
      <c r="A34" s="107"/>
      <c r="B34" s="110"/>
      <c r="C34" s="46">
        <v>9</v>
      </c>
      <c r="D34" s="56" t="e">
        <f t="shared" si="6"/>
        <v>#DIV/0!</v>
      </c>
      <c r="E34" s="47"/>
      <c r="F34" s="49" t="e">
        <f>E24</f>
        <v>#DIV/0!</v>
      </c>
      <c r="G34" s="50" t="e">
        <f t="shared" si="4"/>
        <v>#DIV/0!</v>
      </c>
      <c r="H34" s="113"/>
      <c r="I34" s="47"/>
      <c r="J34" s="53" t="e">
        <f t="shared" si="5"/>
        <v>#DIV/0!</v>
      </c>
    </row>
    <row r="35" spans="1:10" ht="15.75" customHeight="1" x14ac:dyDescent="0.3">
      <c r="A35" s="107"/>
      <c r="B35" s="110"/>
      <c r="C35" s="46">
        <v>10</v>
      </c>
      <c r="D35" s="56" t="e">
        <f t="shared" si="6"/>
        <v>#DIV/0!</v>
      </c>
      <c r="E35" s="47"/>
      <c r="F35" s="49" t="e">
        <f>E24</f>
        <v>#DIV/0!</v>
      </c>
      <c r="G35" s="50" t="e">
        <f t="shared" si="4"/>
        <v>#DIV/0!</v>
      </c>
      <c r="H35" s="114"/>
      <c r="I35" s="47"/>
      <c r="J35" s="53" t="e">
        <f t="shared" si="5"/>
        <v>#DIV/0!</v>
      </c>
    </row>
    <row r="36" spans="1:10" ht="15.75" customHeight="1" x14ac:dyDescent="0.3">
      <c r="A36" s="108"/>
      <c r="B36" s="111"/>
      <c r="C36" s="70"/>
      <c r="D36" s="70"/>
      <c r="E36" s="71"/>
      <c r="F36" s="72" t="s">
        <v>165</v>
      </c>
      <c r="G36" s="73" t="e">
        <f>SUM(G26:G35)</f>
        <v>#DIV/0!</v>
      </c>
      <c r="H36" s="75"/>
      <c r="I36" s="76" t="s">
        <v>51</v>
      </c>
      <c r="J36" s="77" t="e">
        <f>SUM(J26:J35)</f>
        <v>#DIV/0!</v>
      </c>
    </row>
    <row r="37" spans="1:10" ht="15.75" customHeight="1" x14ac:dyDescent="0.25"/>
    <row r="38" spans="1:10" ht="15.75" customHeight="1" x14ac:dyDescent="0.3">
      <c r="A38" s="29" t="str">
        <f>$A$1</f>
        <v>DEL DIOS</v>
      </c>
      <c r="B38" s="30" t="s">
        <v>23</v>
      </c>
      <c r="C38" s="81">
        <v>0</v>
      </c>
      <c r="D38" s="32" t="s">
        <v>24</v>
      </c>
      <c r="E38" s="33" t="e">
        <f>H38/J38</f>
        <v>#DIV/0!</v>
      </c>
      <c r="F38" s="34" t="s">
        <v>25</v>
      </c>
      <c r="G38" s="35" t="s">
        <v>26</v>
      </c>
      <c r="H38" s="82"/>
      <c r="I38" s="37" t="s">
        <v>27</v>
      </c>
      <c r="J38" s="83"/>
    </row>
    <row r="39" spans="1:10" ht="15.75" customHeight="1" x14ac:dyDescent="0.3">
      <c r="A39" s="39" t="s">
        <v>28</v>
      </c>
      <c r="B39" s="40">
        <v>3</v>
      </c>
      <c r="C39" s="41" t="s">
        <v>29</v>
      </c>
      <c r="D39" s="41" t="s">
        <v>30</v>
      </c>
      <c r="E39" s="42" t="s">
        <v>31</v>
      </c>
      <c r="F39" s="42" t="s">
        <v>32</v>
      </c>
      <c r="G39" s="42" t="s">
        <v>166</v>
      </c>
      <c r="H39" s="43" t="s">
        <v>34</v>
      </c>
      <c r="I39" s="42" t="s">
        <v>35</v>
      </c>
      <c r="J39" s="44" t="s">
        <v>37</v>
      </c>
    </row>
    <row r="40" spans="1:10" ht="15.75" customHeight="1" x14ac:dyDescent="0.3">
      <c r="A40" s="15" t="s">
        <v>39</v>
      </c>
      <c r="B40" s="84"/>
      <c r="C40" s="46">
        <v>1</v>
      </c>
      <c r="D40" s="46" t="e">
        <f>$E$10*0.5+C38</f>
        <v>#DIV/0!</v>
      </c>
      <c r="E40" s="47"/>
      <c r="F40" s="49" t="e">
        <f>E38</f>
        <v>#DIV/0!</v>
      </c>
      <c r="G40" s="50" t="e">
        <f t="shared" ref="G40:G49" si="7">E40*F40*$H$13</f>
        <v>#DIV/0!</v>
      </c>
      <c r="H40" s="51" t="s">
        <v>167</v>
      </c>
      <c r="I40" s="85"/>
      <c r="J40" s="53" t="e">
        <f t="shared" ref="J40:J49" si="8">G40*I40</f>
        <v>#DIV/0!</v>
      </c>
    </row>
    <row r="41" spans="1:10" ht="15.75" customHeight="1" x14ac:dyDescent="0.3">
      <c r="A41" s="54" t="s">
        <v>43</v>
      </c>
      <c r="B41" s="62"/>
      <c r="C41" s="46">
        <v>2</v>
      </c>
      <c r="D41" s="56" t="e">
        <f t="shared" ref="D41:D49" si="9">D40+$E$10</f>
        <v>#DIV/0!</v>
      </c>
      <c r="E41" s="47"/>
      <c r="F41" s="49" t="e">
        <f>E38</f>
        <v>#DIV/0!</v>
      </c>
      <c r="G41" s="50" t="e">
        <f t="shared" si="7"/>
        <v>#DIV/0!</v>
      </c>
      <c r="H41" s="112">
        <v>6.9444444440000001E-3</v>
      </c>
      <c r="I41" s="85"/>
      <c r="J41" s="53" t="e">
        <f t="shared" si="8"/>
        <v>#DIV/0!</v>
      </c>
    </row>
    <row r="42" spans="1:10" ht="15.75" customHeight="1" x14ac:dyDescent="0.3">
      <c r="A42" s="59" t="s">
        <v>44</v>
      </c>
      <c r="B42" s="62"/>
      <c r="C42" s="46">
        <v>3</v>
      </c>
      <c r="D42" s="56" t="e">
        <f t="shared" si="9"/>
        <v>#DIV/0!</v>
      </c>
      <c r="E42" s="47"/>
      <c r="F42" s="49" t="e">
        <f>E38</f>
        <v>#DIV/0!</v>
      </c>
      <c r="G42" s="50" t="e">
        <f t="shared" si="7"/>
        <v>#DIV/0!</v>
      </c>
      <c r="H42" s="113"/>
      <c r="I42" s="85"/>
      <c r="J42" s="53" t="e">
        <f t="shared" si="8"/>
        <v>#DIV/0!</v>
      </c>
    </row>
    <row r="43" spans="1:10" ht="15.75" customHeight="1" x14ac:dyDescent="0.3">
      <c r="A43" s="61" t="s">
        <v>9</v>
      </c>
      <c r="B43" s="62"/>
      <c r="C43" s="46">
        <v>4</v>
      </c>
      <c r="D43" s="56" t="e">
        <f t="shared" si="9"/>
        <v>#DIV/0!</v>
      </c>
      <c r="E43" s="47"/>
      <c r="F43" s="49" t="e">
        <f>E38</f>
        <v>#DIV/0!</v>
      </c>
      <c r="G43" s="50" t="e">
        <f t="shared" si="7"/>
        <v>#DIV/0!</v>
      </c>
      <c r="H43" s="113"/>
      <c r="I43" s="85"/>
      <c r="J43" s="53" t="e">
        <f t="shared" si="8"/>
        <v>#DIV/0!</v>
      </c>
    </row>
    <row r="44" spans="1:10" ht="15.75" customHeight="1" x14ac:dyDescent="0.3">
      <c r="A44" s="61" t="s">
        <v>10</v>
      </c>
      <c r="B44" s="63"/>
      <c r="C44" s="46">
        <v>5</v>
      </c>
      <c r="D44" s="56" t="e">
        <f t="shared" si="9"/>
        <v>#DIV/0!</v>
      </c>
      <c r="E44" s="47"/>
      <c r="F44" s="49" t="e">
        <f>E38</f>
        <v>#DIV/0!</v>
      </c>
      <c r="G44" s="50" t="e">
        <f t="shared" si="7"/>
        <v>#DIV/0!</v>
      </c>
      <c r="H44" s="113"/>
      <c r="I44" s="85"/>
      <c r="J44" s="53" t="e">
        <f t="shared" si="8"/>
        <v>#DIV/0!</v>
      </c>
    </row>
    <row r="45" spans="1:10" ht="15.75" customHeight="1" x14ac:dyDescent="0.3">
      <c r="A45" s="65" t="s">
        <v>46</v>
      </c>
      <c r="B45" s="86"/>
      <c r="C45" s="46">
        <v>6</v>
      </c>
      <c r="D45" s="56" t="e">
        <f t="shared" si="9"/>
        <v>#DIV/0!</v>
      </c>
      <c r="E45" s="47"/>
      <c r="F45" s="49" t="e">
        <f>E38</f>
        <v>#DIV/0!</v>
      </c>
      <c r="G45" s="50" t="e">
        <f t="shared" si="7"/>
        <v>#DIV/0!</v>
      </c>
      <c r="H45" s="113"/>
      <c r="I45" s="85"/>
      <c r="J45" s="53" t="e">
        <f t="shared" si="8"/>
        <v>#DIV/0!</v>
      </c>
    </row>
    <row r="46" spans="1:10" ht="15.75" customHeight="1" x14ac:dyDescent="0.3">
      <c r="A46" s="106" t="s">
        <v>47</v>
      </c>
      <c r="B46" s="109"/>
      <c r="C46" s="46">
        <v>7</v>
      </c>
      <c r="D46" s="56" t="e">
        <f t="shared" si="9"/>
        <v>#DIV/0!</v>
      </c>
      <c r="E46" s="47"/>
      <c r="F46" s="49" t="e">
        <f>E38</f>
        <v>#DIV/0!</v>
      </c>
      <c r="G46" s="50" t="e">
        <f t="shared" si="7"/>
        <v>#DIV/0!</v>
      </c>
      <c r="H46" s="113"/>
      <c r="I46" s="85"/>
      <c r="J46" s="53" t="e">
        <f t="shared" si="8"/>
        <v>#DIV/0!</v>
      </c>
    </row>
    <row r="47" spans="1:10" ht="15.75" customHeight="1" x14ac:dyDescent="0.3">
      <c r="A47" s="107"/>
      <c r="B47" s="110"/>
      <c r="C47" s="46">
        <v>8</v>
      </c>
      <c r="D47" s="56" t="e">
        <f t="shared" si="9"/>
        <v>#DIV/0!</v>
      </c>
      <c r="E47" s="47"/>
      <c r="F47" s="49" t="e">
        <f>E38</f>
        <v>#DIV/0!</v>
      </c>
      <c r="G47" s="50" t="e">
        <f t="shared" si="7"/>
        <v>#DIV/0!</v>
      </c>
      <c r="H47" s="113"/>
      <c r="I47" s="47"/>
      <c r="J47" s="53" t="e">
        <f t="shared" si="8"/>
        <v>#DIV/0!</v>
      </c>
    </row>
    <row r="48" spans="1:10" ht="15.75" customHeight="1" x14ac:dyDescent="0.3">
      <c r="A48" s="107"/>
      <c r="B48" s="110"/>
      <c r="C48" s="46">
        <v>9</v>
      </c>
      <c r="D48" s="56" t="e">
        <f t="shared" si="9"/>
        <v>#DIV/0!</v>
      </c>
      <c r="E48" s="47"/>
      <c r="F48" s="49" t="e">
        <f>E38</f>
        <v>#DIV/0!</v>
      </c>
      <c r="G48" s="50" t="e">
        <f t="shared" si="7"/>
        <v>#DIV/0!</v>
      </c>
      <c r="H48" s="113"/>
      <c r="I48" s="47"/>
      <c r="J48" s="53" t="e">
        <f t="shared" si="8"/>
        <v>#DIV/0!</v>
      </c>
    </row>
    <row r="49" spans="1:10" ht="15.75" customHeight="1" x14ac:dyDescent="0.3">
      <c r="A49" s="107"/>
      <c r="B49" s="110"/>
      <c r="C49" s="46">
        <v>10</v>
      </c>
      <c r="D49" s="56" t="e">
        <f t="shared" si="9"/>
        <v>#DIV/0!</v>
      </c>
      <c r="E49" s="47"/>
      <c r="F49" s="49" t="e">
        <f>E38</f>
        <v>#DIV/0!</v>
      </c>
      <c r="G49" s="50" t="e">
        <f t="shared" si="7"/>
        <v>#DIV/0!</v>
      </c>
      <c r="H49" s="114"/>
      <c r="I49" s="47"/>
      <c r="J49" s="53" t="e">
        <f t="shared" si="8"/>
        <v>#DIV/0!</v>
      </c>
    </row>
    <row r="50" spans="1:10" ht="15.75" customHeight="1" x14ac:dyDescent="0.3">
      <c r="A50" s="108"/>
      <c r="B50" s="111"/>
      <c r="C50" s="70"/>
      <c r="D50" s="70"/>
      <c r="E50" s="71"/>
      <c r="F50" s="72" t="s">
        <v>173</v>
      </c>
      <c r="G50" s="73" t="e">
        <f>SUM(G40:G49)</f>
        <v>#DIV/0!</v>
      </c>
      <c r="H50" s="75"/>
      <c r="I50" s="76" t="s">
        <v>51</v>
      </c>
      <c r="J50" s="77" t="e">
        <f>SUM(J40:J49)</f>
        <v>#DIV/0!</v>
      </c>
    </row>
    <row r="51" spans="1:10" ht="15.75" customHeight="1" x14ac:dyDescent="0.25"/>
    <row r="52" spans="1:10" ht="15.75" customHeight="1" x14ac:dyDescent="0.3">
      <c r="A52" s="29" t="str">
        <f>$A$1</f>
        <v>DEL DIOS</v>
      </c>
      <c r="B52" s="30" t="s">
        <v>23</v>
      </c>
      <c r="C52" s="81">
        <v>0</v>
      </c>
      <c r="D52" s="32" t="s">
        <v>24</v>
      </c>
      <c r="E52" s="33" t="e">
        <f>H52/J52</f>
        <v>#DIV/0!</v>
      </c>
      <c r="F52" s="34" t="s">
        <v>25</v>
      </c>
      <c r="G52" s="35" t="s">
        <v>26</v>
      </c>
      <c r="H52" s="82"/>
      <c r="I52" s="37" t="s">
        <v>27</v>
      </c>
      <c r="J52" s="83"/>
    </row>
    <row r="53" spans="1:10" ht="15.75" customHeight="1" x14ac:dyDescent="0.3">
      <c r="A53" s="39" t="s">
        <v>28</v>
      </c>
      <c r="B53" s="40">
        <v>4</v>
      </c>
      <c r="C53" s="41" t="s">
        <v>29</v>
      </c>
      <c r="D53" s="41" t="s">
        <v>30</v>
      </c>
      <c r="E53" s="42" t="s">
        <v>31</v>
      </c>
      <c r="F53" s="42" t="s">
        <v>32</v>
      </c>
      <c r="G53" s="42" t="s">
        <v>174</v>
      </c>
      <c r="H53" s="43" t="s">
        <v>34</v>
      </c>
      <c r="I53" s="42" t="s">
        <v>35</v>
      </c>
      <c r="J53" s="44" t="s">
        <v>37</v>
      </c>
    </row>
    <row r="54" spans="1:10" ht="15.75" customHeight="1" x14ac:dyDescent="0.3">
      <c r="A54" s="15" t="s">
        <v>39</v>
      </c>
      <c r="B54" s="84"/>
      <c r="C54" s="46">
        <v>1</v>
      </c>
      <c r="D54" s="46" t="e">
        <f>$E$10*0.5+C52</f>
        <v>#DIV/0!</v>
      </c>
      <c r="E54" s="47"/>
      <c r="F54" s="49" t="e">
        <f>E52</f>
        <v>#DIV/0!</v>
      </c>
      <c r="G54" s="50" t="e">
        <f t="shared" ref="G54:G63" si="10">E54*F54*$H$13</f>
        <v>#DIV/0!</v>
      </c>
      <c r="H54" s="51" t="s">
        <v>175</v>
      </c>
      <c r="I54" s="85"/>
      <c r="J54" s="53" t="e">
        <f t="shared" ref="J54:J63" si="11">G54*I54</f>
        <v>#DIV/0!</v>
      </c>
    </row>
    <row r="55" spans="1:10" ht="15.75" customHeight="1" x14ac:dyDescent="0.3">
      <c r="A55" s="54" t="s">
        <v>43</v>
      </c>
      <c r="B55" s="62"/>
      <c r="C55" s="46">
        <v>2</v>
      </c>
      <c r="D55" s="56" t="e">
        <f t="shared" ref="D55:D63" si="12">D54+$E$10</f>
        <v>#DIV/0!</v>
      </c>
      <c r="E55" s="47"/>
      <c r="F55" s="49" t="e">
        <f>E52</f>
        <v>#DIV/0!</v>
      </c>
      <c r="G55" s="50" t="e">
        <f t="shared" si="10"/>
        <v>#DIV/0!</v>
      </c>
      <c r="H55" s="112">
        <v>6.9444444440000001E-3</v>
      </c>
      <c r="I55" s="85"/>
      <c r="J55" s="53" t="e">
        <f t="shared" si="11"/>
        <v>#DIV/0!</v>
      </c>
    </row>
    <row r="56" spans="1:10" ht="15.75" customHeight="1" x14ac:dyDescent="0.3">
      <c r="A56" s="59" t="s">
        <v>44</v>
      </c>
      <c r="B56" s="62"/>
      <c r="C56" s="46">
        <v>3</v>
      </c>
      <c r="D56" s="56" t="e">
        <f t="shared" si="12"/>
        <v>#DIV/0!</v>
      </c>
      <c r="E56" s="47"/>
      <c r="F56" s="49" t="e">
        <f>E52</f>
        <v>#DIV/0!</v>
      </c>
      <c r="G56" s="50" t="e">
        <f t="shared" si="10"/>
        <v>#DIV/0!</v>
      </c>
      <c r="H56" s="113"/>
      <c r="I56" s="85"/>
      <c r="J56" s="53" t="e">
        <f t="shared" si="11"/>
        <v>#DIV/0!</v>
      </c>
    </row>
    <row r="57" spans="1:10" ht="15.75" customHeight="1" x14ac:dyDescent="0.3">
      <c r="A57" s="61" t="s">
        <v>9</v>
      </c>
      <c r="B57" s="62"/>
      <c r="C57" s="46">
        <v>4</v>
      </c>
      <c r="D57" s="56" t="e">
        <f t="shared" si="12"/>
        <v>#DIV/0!</v>
      </c>
      <c r="E57" s="47"/>
      <c r="F57" s="49" t="e">
        <f>E52</f>
        <v>#DIV/0!</v>
      </c>
      <c r="G57" s="50" t="e">
        <f t="shared" si="10"/>
        <v>#DIV/0!</v>
      </c>
      <c r="H57" s="113"/>
      <c r="I57" s="85"/>
      <c r="J57" s="53" t="e">
        <f t="shared" si="11"/>
        <v>#DIV/0!</v>
      </c>
    </row>
    <row r="58" spans="1:10" ht="15.75" customHeight="1" x14ac:dyDescent="0.3">
      <c r="A58" s="61" t="s">
        <v>10</v>
      </c>
      <c r="B58" s="63"/>
      <c r="C58" s="46">
        <v>5</v>
      </c>
      <c r="D58" s="56" t="e">
        <f t="shared" si="12"/>
        <v>#DIV/0!</v>
      </c>
      <c r="E58" s="47"/>
      <c r="F58" s="49" t="e">
        <f>E52</f>
        <v>#DIV/0!</v>
      </c>
      <c r="G58" s="50" t="e">
        <f t="shared" si="10"/>
        <v>#DIV/0!</v>
      </c>
      <c r="H58" s="113"/>
      <c r="I58" s="85"/>
      <c r="J58" s="53" t="e">
        <f t="shared" si="11"/>
        <v>#DIV/0!</v>
      </c>
    </row>
    <row r="59" spans="1:10" ht="15.75" customHeight="1" x14ac:dyDescent="0.3">
      <c r="A59" s="65" t="s">
        <v>46</v>
      </c>
      <c r="B59" s="86"/>
      <c r="C59" s="46">
        <v>6</v>
      </c>
      <c r="D59" s="56" t="e">
        <f t="shared" si="12"/>
        <v>#DIV/0!</v>
      </c>
      <c r="E59" s="47"/>
      <c r="F59" s="49" t="e">
        <f>E52</f>
        <v>#DIV/0!</v>
      </c>
      <c r="G59" s="50" t="e">
        <f t="shared" si="10"/>
        <v>#DIV/0!</v>
      </c>
      <c r="H59" s="113"/>
      <c r="I59" s="85"/>
      <c r="J59" s="53" t="e">
        <f t="shared" si="11"/>
        <v>#DIV/0!</v>
      </c>
    </row>
    <row r="60" spans="1:10" ht="15.75" customHeight="1" x14ac:dyDescent="0.3">
      <c r="A60" s="106" t="s">
        <v>47</v>
      </c>
      <c r="B60" s="109"/>
      <c r="C60" s="46">
        <v>7</v>
      </c>
      <c r="D60" s="56" t="e">
        <f t="shared" si="12"/>
        <v>#DIV/0!</v>
      </c>
      <c r="E60" s="47"/>
      <c r="F60" s="49" t="e">
        <f>E52</f>
        <v>#DIV/0!</v>
      </c>
      <c r="G60" s="50" t="e">
        <f t="shared" si="10"/>
        <v>#DIV/0!</v>
      </c>
      <c r="H60" s="113"/>
      <c r="I60" s="85"/>
      <c r="J60" s="53" t="e">
        <f t="shared" si="11"/>
        <v>#DIV/0!</v>
      </c>
    </row>
    <row r="61" spans="1:10" ht="15.75" customHeight="1" x14ac:dyDescent="0.3">
      <c r="A61" s="107"/>
      <c r="B61" s="110"/>
      <c r="C61" s="46">
        <v>8</v>
      </c>
      <c r="D61" s="56" t="e">
        <f t="shared" si="12"/>
        <v>#DIV/0!</v>
      </c>
      <c r="E61" s="47"/>
      <c r="F61" s="49" t="e">
        <f>E52</f>
        <v>#DIV/0!</v>
      </c>
      <c r="G61" s="50" t="e">
        <f t="shared" si="10"/>
        <v>#DIV/0!</v>
      </c>
      <c r="H61" s="113"/>
      <c r="I61" s="47"/>
      <c r="J61" s="53" t="e">
        <f t="shared" si="11"/>
        <v>#DIV/0!</v>
      </c>
    </row>
    <row r="62" spans="1:10" ht="15.75" customHeight="1" x14ac:dyDescent="0.3">
      <c r="A62" s="107"/>
      <c r="B62" s="110"/>
      <c r="C62" s="46">
        <v>9</v>
      </c>
      <c r="D62" s="56" t="e">
        <f t="shared" si="12"/>
        <v>#DIV/0!</v>
      </c>
      <c r="E62" s="47"/>
      <c r="F62" s="49" t="e">
        <f>E52</f>
        <v>#DIV/0!</v>
      </c>
      <c r="G62" s="50" t="e">
        <f t="shared" si="10"/>
        <v>#DIV/0!</v>
      </c>
      <c r="H62" s="113"/>
      <c r="I62" s="47"/>
      <c r="J62" s="53" t="e">
        <f t="shared" si="11"/>
        <v>#DIV/0!</v>
      </c>
    </row>
    <row r="63" spans="1:10" ht="15.75" customHeight="1" x14ac:dyDescent="0.3">
      <c r="A63" s="107"/>
      <c r="B63" s="110"/>
      <c r="C63" s="46">
        <v>10</v>
      </c>
      <c r="D63" s="56" t="e">
        <f t="shared" si="12"/>
        <v>#DIV/0!</v>
      </c>
      <c r="E63" s="47"/>
      <c r="F63" s="49" t="e">
        <f>E52</f>
        <v>#DIV/0!</v>
      </c>
      <c r="G63" s="50" t="e">
        <f t="shared" si="10"/>
        <v>#DIV/0!</v>
      </c>
      <c r="H63" s="114"/>
      <c r="I63" s="47"/>
      <c r="J63" s="53" t="e">
        <f t="shared" si="11"/>
        <v>#DIV/0!</v>
      </c>
    </row>
    <row r="64" spans="1:10" ht="15.75" customHeight="1" x14ac:dyDescent="0.3">
      <c r="A64" s="108"/>
      <c r="B64" s="111"/>
      <c r="C64" s="70"/>
      <c r="D64" s="70"/>
      <c r="E64" s="71"/>
      <c r="F64" s="72" t="s">
        <v>181</v>
      </c>
      <c r="G64" s="73" t="e">
        <f>SUM(G54:G63)</f>
        <v>#DIV/0!</v>
      </c>
      <c r="H64" s="75"/>
      <c r="I64" s="76" t="s">
        <v>51</v>
      </c>
      <c r="J64" s="77" t="e">
        <f>SUM(J54:J63)</f>
        <v>#DIV/0!</v>
      </c>
    </row>
    <row r="65" spans="1:10" ht="15.75" customHeight="1" x14ac:dyDescent="0.25"/>
    <row r="66" spans="1:10" ht="15.75" customHeight="1" x14ac:dyDescent="0.3">
      <c r="A66" s="29" t="str">
        <f>$A$1</f>
        <v>DEL DIOS</v>
      </c>
      <c r="B66" s="30" t="s">
        <v>23</v>
      </c>
      <c r="C66" s="81">
        <v>0</v>
      </c>
      <c r="D66" s="32" t="s">
        <v>24</v>
      </c>
      <c r="E66" s="33" t="e">
        <f>H66/J66</f>
        <v>#DIV/0!</v>
      </c>
      <c r="F66" s="34" t="s">
        <v>25</v>
      </c>
      <c r="G66" s="35" t="s">
        <v>26</v>
      </c>
      <c r="H66" s="82"/>
      <c r="I66" s="37" t="s">
        <v>27</v>
      </c>
      <c r="J66" s="83"/>
    </row>
    <row r="67" spans="1:10" ht="15.75" customHeight="1" x14ac:dyDescent="0.3">
      <c r="A67" s="39" t="s">
        <v>28</v>
      </c>
      <c r="B67" s="40">
        <v>5</v>
      </c>
      <c r="C67" s="41" t="s">
        <v>29</v>
      </c>
      <c r="D67" s="41" t="s">
        <v>30</v>
      </c>
      <c r="E67" s="42" t="s">
        <v>31</v>
      </c>
      <c r="F67" s="42" t="s">
        <v>32</v>
      </c>
      <c r="G67" s="42" t="s">
        <v>183</v>
      </c>
      <c r="H67" s="43" t="s">
        <v>34</v>
      </c>
      <c r="I67" s="42" t="s">
        <v>35</v>
      </c>
      <c r="J67" s="44" t="s">
        <v>37</v>
      </c>
    </row>
    <row r="68" spans="1:10" ht="15.75" customHeight="1" x14ac:dyDescent="0.3">
      <c r="A68" s="15" t="s">
        <v>39</v>
      </c>
      <c r="B68" s="84"/>
      <c r="C68" s="46">
        <v>1</v>
      </c>
      <c r="D68" s="46" t="e">
        <f>$E$10*0.5+C66</f>
        <v>#DIV/0!</v>
      </c>
      <c r="E68" s="47"/>
      <c r="F68" s="49" t="e">
        <f>E66</f>
        <v>#DIV/0!</v>
      </c>
      <c r="G68" s="50" t="e">
        <f t="shared" ref="G68:G77" si="13">E68*F68*$H$13</f>
        <v>#DIV/0!</v>
      </c>
      <c r="H68" s="51" t="s">
        <v>184</v>
      </c>
      <c r="I68" s="85"/>
      <c r="J68" s="53" t="e">
        <f t="shared" ref="J68:J77" si="14">G68*I68</f>
        <v>#DIV/0!</v>
      </c>
    </row>
    <row r="69" spans="1:10" ht="15.75" customHeight="1" x14ac:dyDescent="0.3">
      <c r="A69" s="54" t="s">
        <v>43</v>
      </c>
      <c r="B69" s="62"/>
      <c r="C69" s="46">
        <v>2</v>
      </c>
      <c r="D69" s="56" t="e">
        <f t="shared" ref="D69:D77" si="15">D68+$E$10</f>
        <v>#DIV/0!</v>
      </c>
      <c r="E69" s="47"/>
      <c r="F69" s="49" t="e">
        <f>E66</f>
        <v>#DIV/0!</v>
      </c>
      <c r="G69" s="50" t="e">
        <f t="shared" si="13"/>
        <v>#DIV/0!</v>
      </c>
      <c r="H69" s="112">
        <v>6.9444444440000001E-3</v>
      </c>
      <c r="I69" s="85"/>
      <c r="J69" s="53" t="e">
        <f t="shared" si="14"/>
        <v>#DIV/0!</v>
      </c>
    </row>
    <row r="70" spans="1:10" ht="15.75" customHeight="1" x14ac:dyDescent="0.3">
      <c r="A70" s="59" t="s">
        <v>44</v>
      </c>
      <c r="B70" s="62"/>
      <c r="C70" s="46">
        <v>3</v>
      </c>
      <c r="D70" s="56" t="e">
        <f t="shared" si="15"/>
        <v>#DIV/0!</v>
      </c>
      <c r="E70" s="47"/>
      <c r="F70" s="49" t="e">
        <f>E66</f>
        <v>#DIV/0!</v>
      </c>
      <c r="G70" s="50" t="e">
        <f t="shared" si="13"/>
        <v>#DIV/0!</v>
      </c>
      <c r="H70" s="113"/>
      <c r="I70" s="85"/>
      <c r="J70" s="53" t="e">
        <f t="shared" si="14"/>
        <v>#DIV/0!</v>
      </c>
    </row>
    <row r="71" spans="1:10" ht="15.75" customHeight="1" x14ac:dyDescent="0.3">
      <c r="A71" s="61" t="s">
        <v>9</v>
      </c>
      <c r="B71" s="62"/>
      <c r="C71" s="46">
        <v>4</v>
      </c>
      <c r="D71" s="56" t="e">
        <f t="shared" si="15"/>
        <v>#DIV/0!</v>
      </c>
      <c r="E71" s="47"/>
      <c r="F71" s="49" t="e">
        <f>E66</f>
        <v>#DIV/0!</v>
      </c>
      <c r="G71" s="50" t="e">
        <f t="shared" si="13"/>
        <v>#DIV/0!</v>
      </c>
      <c r="H71" s="113"/>
      <c r="I71" s="85"/>
      <c r="J71" s="53" t="e">
        <f t="shared" si="14"/>
        <v>#DIV/0!</v>
      </c>
    </row>
    <row r="72" spans="1:10" ht="15.75" customHeight="1" x14ac:dyDescent="0.3">
      <c r="A72" s="61" t="s">
        <v>10</v>
      </c>
      <c r="B72" s="63"/>
      <c r="C72" s="46">
        <v>5</v>
      </c>
      <c r="D72" s="56" t="e">
        <f t="shared" si="15"/>
        <v>#DIV/0!</v>
      </c>
      <c r="E72" s="47"/>
      <c r="F72" s="49" t="e">
        <f>E66</f>
        <v>#DIV/0!</v>
      </c>
      <c r="G72" s="50" t="e">
        <f t="shared" si="13"/>
        <v>#DIV/0!</v>
      </c>
      <c r="H72" s="113"/>
      <c r="I72" s="85"/>
      <c r="J72" s="53" t="e">
        <f t="shared" si="14"/>
        <v>#DIV/0!</v>
      </c>
    </row>
    <row r="73" spans="1:10" ht="15.75" customHeight="1" x14ac:dyDescent="0.3">
      <c r="A73" s="65" t="s">
        <v>46</v>
      </c>
      <c r="B73" s="86"/>
      <c r="C73" s="46">
        <v>6</v>
      </c>
      <c r="D73" s="56" t="e">
        <f t="shared" si="15"/>
        <v>#DIV/0!</v>
      </c>
      <c r="E73" s="47"/>
      <c r="F73" s="49" t="e">
        <f>E66</f>
        <v>#DIV/0!</v>
      </c>
      <c r="G73" s="50" t="e">
        <f t="shared" si="13"/>
        <v>#DIV/0!</v>
      </c>
      <c r="H73" s="113"/>
      <c r="I73" s="85"/>
      <c r="J73" s="53" t="e">
        <f t="shared" si="14"/>
        <v>#DIV/0!</v>
      </c>
    </row>
    <row r="74" spans="1:10" ht="15.75" customHeight="1" x14ac:dyDescent="0.3">
      <c r="A74" s="106" t="s">
        <v>47</v>
      </c>
      <c r="B74" s="109"/>
      <c r="C74" s="46">
        <v>7</v>
      </c>
      <c r="D74" s="56" t="e">
        <f t="shared" si="15"/>
        <v>#DIV/0!</v>
      </c>
      <c r="E74" s="47"/>
      <c r="F74" s="49" t="e">
        <f>E66</f>
        <v>#DIV/0!</v>
      </c>
      <c r="G74" s="50" t="e">
        <f t="shared" si="13"/>
        <v>#DIV/0!</v>
      </c>
      <c r="H74" s="113"/>
      <c r="I74" s="85"/>
      <c r="J74" s="53" t="e">
        <f t="shared" si="14"/>
        <v>#DIV/0!</v>
      </c>
    </row>
    <row r="75" spans="1:10" ht="15.75" customHeight="1" x14ac:dyDescent="0.3">
      <c r="A75" s="107"/>
      <c r="B75" s="110"/>
      <c r="C75" s="46">
        <v>8</v>
      </c>
      <c r="D75" s="56" t="e">
        <f t="shared" si="15"/>
        <v>#DIV/0!</v>
      </c>
      <c r="E75" s="47"/>
      <c r="F75" s="49" t="e">
        <f>E66</f>
        <v>#DIV/0!</v>
      </c>
      <c r="G75" s="50" t="e">
        <f t="shared" si="13"/>
        <v>#DIV/0!</v>
      </c>
      <c r="H75" s="113"/>
      <c r="I75" s="47"/>
      <c r="J75" s="53" t="e">
        <f t="shared" si="14"/>
        <v>#DIV/0!</v>
      </c>
    </row>
    <row r="76" spans="1:10" ht="15.75" customHeight="1" x14ac:dyDescent="0.3">
      <c r="A76" s="107"/>
      <c r="B76" s="110"/>
      <c r="C76" s="46">
        <v>9</v>
      </c>
      <c r="D76" s="56" t="e">
        <f t="shared" si="15"/>
        <v>#DIV/0!</v>
      </c>
      <c r="E76" s="47"/>
      <c r="F76" s="49" t="e">
        <f>E66</f>
        <v>#DIV/0!</v>
      </c>
      <c r="G76" s="50" t="e">
        <f t="shared" si="13"/>
        <v>#DIV/0!</v>
      </c>
      <c r="H76" s="113"/>
      <c r="I76" s="47"/>
      <c r="J76" s="53" t="e">
        <f t="shared" si="14"/>
        <v>#DIV/0!</v>
      </c>
    </row>
    <row r="77" spans="1:10" ht="15.75" customHeight="1" x14ac:dyDescent="0.3">
      <c r="A77" s="107"/>
      <c r="B77" s="110"/>
      <c r="C77" s="46">
        <v>10</v>
      </c>
      <c r="D77" s="56" t="e">
        <f t="shared" si="15"/>
        <v>#DIV/0!</v>
      </c>
      <c r="E77" s="47"/>
      <c r="F77" s="49" t="e">
        <f>E66</f>
        <v>#DIV/0!</v>
      </c>
      <c r="G77" s="50" t="e">
        <f t="shared" si="13"/>
        <v>#DIV/0!</v>
      </c>
      <c r="H77" s="114"/>
      <c r="I77" s="47"/>
      <c r="J77" s="53" t="e">
        <f t="shared" si="14"/>
        <v>#DIV/0!</v>
      </c>
    </row>
    <row r="78" spans="1:10" ht="15.75" customHeight="1" x14ac:dyDescent="0.3">
      <c r="A78" s="108"/>
      <c r="B78" s="111"/>
      <c r="C78" s="70"/>
      <c r="D78" s="70"/>
      <c r="E78" s="71"/>
      <c r="F78" s="72" t="s">
        <v>189</v>
      </c>
      <c r="G78" s="73" t="e">
        <f>SUM(G68:G77)</f>
        <v>#DIV/0!</v>
      </c>
      <c r="H78" s="75"/>
      <c r="I78" s="76" t="s">
        <v>51</v>
      </c>
      <c r="J78" s="77" t="e">
        <f>SUM(J68:J77)</f>
        <v>#DIV/0!</v>
      </c>
    </row>
    <row r="79" spans="1:10" ht="15.75" customHeight="1" x14ac:dyDescent="0.25"/>
    <row r="80" spans="1:10" ht="15.75" customHeight="1" x14ac:dyDescent="0.3">
      <c r="A80" s="29" t="str">
        <f>$A$1</f>
        <v>DEL DIOS</v>
      </c>
      <c r="B80" s="30" t="s">
        <v>23</v>
      </c>
      <c r="C80" s="81">
        <v>0</v>
      </c>
      <c r="D80" s="32" t="s">
        <v>24</v>
      </c>
      <c r="E80" s="33" t="e">
        <f>H80/J80</f>
        <v>#DIV/0!</v>
      </c>
      <c r="F80" s="34" t="s">
        <v>25</v>
      </c>
      <c r="G80" s="35" t="s">
        <v>26</v>
      </c>
      <c r="H80" s="82"/>
      <c r="I80" s="37" t="s">
        <v>27</v>
      </c>
      <c r="J80" s="83"/>
    </row>
    <row r="81" spans="1:10" ht="15.75" customHeight="1" x14ac:dyDescent="0.3">
      <c r="A81" s="39" t="s">
        <v>28</v>
      </c>
      <c r="B81" s="40">
        <v>6</v>
      </c>
      <c r="C81" s="41" t="s">
        <v>29</v>
      </c>
      <c r="D81" s="41" t="s">
        <v>30</v>
      </c>
      <c r="E81" s="42" t="s">
        <v>31</v>
      </c>
      <c r="F81" s="42" t="s">
        <v>32</v>
      </c>
      <c r="G81" s="42" t="s">
        <v>191</v>
      </c>
      <c r="H81" s="43" t="s">
        <v>34</v>
      </c>
      <c r="I81" s="42" t="s">
        <v>35</v>
      </c>
      <c r="J81" s="44" t="s">
        <v>37</v>
      </c>
    </row>
    <row r="82" spans="1:10" ht="15.75" customHeight="1" x14ac:dyDescent="0.3">
      <c r="A82" s="15" t="s">
        <v>39</v>
      </c>
      <c r="B82" s="84"/>
      <c r="C82" s="46">
        <v>1</v>
      </c>
      <c r="D82" s="46" t="e">
        <f>$E$10*0.5+C80</f>
        <v>#DIV/0!</v>
      </c>
      <c r="E82" s="47"/>
      <c r="F82" s="49" t="e">
        <f>E80</f>
        <v>#DIV/0!</v>
      </c>
      <c r="G82" s="50" t="e">
        <f t="shared" ref="G82:G91" si="16">E82*F82*$H$13</f>
        <v>#DIV/0!</v>
      </c>
      <c r="H82" s="51" t="s">
        <v>193</v>
      </c>
      <c r="I82" s="85"/>
      <c r="J82" s="53" t="e">
        <f t="shared" ref="J82:J91" si="17">G82*I82</f>
        <v>#DIV/0!</v>
      </c>
    </row>
    <row r="83" spans="1:10" ht="15.75" customHeight="1" x14ac:dyDescent="0.3">
      <c r="A83" s="54" t="s">
        <v>43</v>
      </c>
      <c r="B83" s="62"/>
      <c r="C83" s="46">
        <v>2</v>
      </c>
      <c r="D83" s="56" t="e">
        <f t="shared" ref="D83:D91" si="18">D82+$E$10</f>
        <v>#DIV/0!</v>
      </c>
      <c r="E83" s="47"/>
      <c r="F83" s="49" t="e">
        <f>E80</f>
        <v>#DIV/0!</v>
      </c>
      <c r="G83" s="50" t="e">
        <f t="shared" si="16"/>
        <v>#DIV/0!</v>
      </c>
      <c r="H83" s="112">
        <v>6.9444444440000001E-3</v>
      </c>
      <c r="I83" s="85"/>
      <c r="J83" s="53" t="e">
        <f t="shared" si="17"/>
        <v>#DIV/0!</v>
      </c>
    </row>
    <row r="84" spans="1:10" ht="15.75" customHeight="1" x14ac:dyDescent="0.3">
      <c r="A84" s="59" t="s">
        <v>44</v>
      </c>
      <c r="B84" s="62"/>
      <c r="C84" s="46">
        <v>3</v>
      </c>
      <c r="D84" s="56" t="e">
        <f t="shared" si="18"/>
        <v>#DIV/0!</v>
      </c>
      <c r="E84" s="47"/>
      <c r="F84" s="49" t="e">
        <f>E80</f>
        <v>#DIV/0!</v>
      </c>
      <c r="G84" s="50" t="e">
        <f t="shared" si="16"/>
        <v>#DIV/0!</v>
      </c>
      <c r="H84" s="113"/>
      <c r="I84" s="85"/>
      <c r="J84" s="53" t="e">
        <f t="shared" si="17"/>
        <v>#DIV/0!</v>
      </c>
    </row>
    <row r="85" spans="1:10" ht="15.75" customHeight="1" x14ac:dyDescent="0.3">
      <c r="A85" s="61" t="s">
        <v>9</v>
      </c>
      <c r="B85" s="62"/>
      <c r="C85" s="46">
        <v>4</v>
      </c>
      <c r="D85" s="56" t="e">
        <f t="shared" si="18"/>
        <v>#DIV/0!</v>
      </c>
      <c r="E85" s="47"/>
      <c r="F85" s="49" t="e">
        <f>E80</f>
        <v>#DIV/0!</v>
      </c>
      <c r="G85" s="50" t="e">
        <f t="shared" si="16"/>
        <v>#DIV/0!</v>
      </c>
      <c r="H85" s="113"/>
      <c r="I85" s="85"/>
      <c r="J85" s="53" t="e">
        <f t="shared" si="17"/>
        <v>#DIV/0!</v>
      </c>
    </row>
    <row r="86" spans="1:10" ht="15.75" customHeight="1" x14ac:dyDescent="0.3">
      <c r="A86" s="61" t="s">
        <v>10</v>
      </c>
      <c r="B86" s="63"/>
      <c r="C86" s="46">
        <v>5</v>
      </c>
      <c r="D86" s="56" t="e">
        <f t="shared" si="18"/>
        <v>#DIV/0!</v>
      </c>
      <c r="E86" s="47"/>
      <c r="F86" s="49" t="e">
        <f>E80</f>
        <v>#DIV/0!</v>
      </c>
      <c r="G86" s="50" t="e">
        <f t="shared" si="16"/>
        <v>#DIV/0!</v>
      </c>
      <c r="H86" s="113"/>
      <c r="I86" s="85"/>
      <c r="J86" s="53" t="e">
        <f t="shared" si="17"/>
        <v>#DIV/0!</v>
      </c>
    </row>
    <row r="87" spans="1:10" ht="15.75" customHeight="1" x14ac:dyDescent="0.3">
      <c r="A87" s="65" t="s">
        <v>46</v>
      </c>
      <c r="B87" s="86"/>
      <c r="C87" s="46">
        <v>6</v>
      </c>
      <c r="D87" s="56" t="e">
        <f t="shared" si="18"/>
        <v>#DIV/0!</v>
      </c>
      <c r="E87" s="47"/>
      <c r="F87" s="49" t="e">
        <f>E80</f>
        <v>#DIV/0!</v>
      </c>
      <c r="G87" s="50" t="e">
        <f t="shared" si="16"/>
        <v>#DIV/0!</v>
      </c>
      <c r="H87" s="113"/>
      <c r="I87" s="85"/>
      <c r="J87" s="53" t="e">
        <f t="shared" si="17"/>
        <v>#DIV/0!</v>
      </c>
    </row>
    <row r="88" spans="1:10" ht="15.75" customHeight="1" x14ac:dyDescent="0.3">
      <c r="A88" s="106" t="s">
        <v>47</v>
      </c>
      <c r="B88" s="109"/>
      <c r="C88" s="46">
        <v>7</v>
      </c>
      <c r="D88" s="56" t="e">
        <f t="shared" si="18"/>
        <v>#DIV/0!</v>
      </c>
      <c r="E88" s="47"/>
      <c r="F88" s="49" t="e">
        <f>E80</f>
        <v>#DIV/0!</v>
      </c>
      <c r="G88" s="50" t="e">
        <f t="shared" si="16"/>
        <v>#DIV/0!</v>
      </c>
      <c r="H88" s="113"/>
      <c r="I88" s="85"/>
      <c r="J88" s="53" t="e">
        <f t="shared" si="17"/>
        <v>#DIV/0!</v>
      </c>
    </row>
    <row r="89" spans="1:10" ht="15.75" customHeight="1" x14ac:dyDescent="0.3">
      <c r="A89" s="107"/>
      <c r="B89" s="110"/>
      <c r="C89" s="46">
        <v>8</v>
      </c>
      <c r="D89" s="56" t="e">
        <f t="shared" si="18"/>
        <v>#DIV/0!</v>
      </c>
      <c r="E89" s="47"/>
      <c r="F89" s="49" t="e">
        <f>E80</f>
        <v>#DIV/0!</v>
      </c>
      <c r="G89" s="50" t="e">
        <f t="shared" si="16"/>
        <v>#DIV/0!</v>
      </c>
      <c r="H89" s="113"/>
      <c r="I89" s="47"/>
      <c r="J89" s="53" t="e">
        <f t="shared" si="17"/>
        <v>#DIV/0!</v>
      </c>
    </row>
    <row r="90" spans="1:10" ht="15.75" customHeight="1" x14ac:dyDescent="0.3">
      <c r="A90" s="107"/>
      <c r="B90" s="110"/>
      <c r="C90" s="46">
        <v>9</v>
      </c>
      <c r="D90" s="56" t="e">
        <f t="shared" si="18"/>
        <v>#DIV/0!</v>
      </c>
      <c r="E90" s="47"/>
      <c r="F90" s="49" t="e">
        <f>E80</f>
        <v>#DIV/0!</v>
      </c>
      <c r="G90" s="50" t="e">
        <f t="shared" si="16"/>
        <v>#DIV/0!</v>
      </c>
      <c r="H90" s="113"/>
      <c r="I90" s="47"/>
      <c r="J90" s="53" t="e">
        <f t="shared" si="17"/>
        <v>#DIV/0!</v>
      </c>
    </row>
    <row r="91" spans="1:10" ht="15.75" customHeight="1" x14ac:dyDescent="0.3">
      <c r="A91" s="107"/>
      <c r="B91" s="110"/>
      <c r="C91" s="46">
        <v>10</v>
      </c>
      <c r="D91" s="56" t="e">
        <f t="shared" si="18"/>
        <v>#DIV/0!</v>
      </c>
      <c r="E91" s="47"/>
      <c r="F91" s="49" t="e">
        <f>E80</f>
        <v>#DIV/0!</v>
      </c>
      <c r="G91" s="50" t="e">
        <f t="shared" si="16"/>
        <v>#DIV/0!</v>
      </c>
      <c r="H91" s="114"/>
      <c r="I91" s="47"/>
      <c r="J91" s="53" t="e">
        <f t="shared" si="17"/>
        <v>#DIV/0!</v>
      </c>
    </row>
    <row r="92" spans="1:10" ht="15.75" customHeight="1" x14ac:dyDescent="0.3">
      <c r="A92" s="108"/>
      <c r="B92" s="111"/>
      <c r="C92" s="70"/>
      <c r="D92" s="70"/>
      <c r="E92" s="71"/>
      <c r="F92" s="72" t="s">
        <v>197</v>
      </c>
      <c r="G92" s="73" t="e">
        <f>SUM(G82:G91)</f>
        <v>#DIV/0!</v>
      </c>
      <c r="H92" s="75"/>
      <c r="I92" s="76" t="s">
        <v>51</v>
      </c>
      <c r="J92" s="77" t="e">
        <f>SUM(J82:J91)</f>
        <v>#DIV/0!</v>
      </c>
    </row>
    <row r="93" spans="1:10" ht="15.75" customHeight="1" x14ac:dyDescent="0.25"/>
    <row r="94" spans="1:10" ht="15.75" customHeight="1" x14ac:dyDescent="0.25"/>
    <row r="95" spans="1:10" ht="15.75" customHeight="1" x14ac:dyDescent="0.25"/>
    <row r="96" spans="1:10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B1:G1"/>
    <mergeCell ref="H13:H21"/>
    <mergeCell ref="A18:A22"/>
    <mergeCell ref="B18:B22"/>
    <mergeCell ref="H27:H35"/>
    <mergeCell ref="B32:B36"/>
    <mergeCell ref="A88:A92"/>
    <mergeCell ref="B88:B92"/>
    <mergeCell ref="H41:H49"/>
    <mergeCell ref="H55:H63"/>
    <mergeCell ref="H69:H77"/>
    <mergeCell ref="H83:H91"/>
    <mergeCell ref="B46:B50"/>
    <mergeCell ref="A32:A36"/>
    <mergeCell ref="A46:A50"/>
    <mergeCell ref="A60:A64"/>
    <mergeCell ref="B60:B64"/>
    <mergeCell ref="A74:A78"/>
    <mergeCell ref="B74:B78"/>
  </mergeCells>
  <dataValidations count="1">
    <dataValidation type="list" allowBlank="1" showErrorMessage="1" sqref="B17 B31 B45 B59 B73 B87">
      <formula1>$H$5:$H$8</formula1>
    </dataValidation>
  </dataValidation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defaultColWidth="12.59765625" defaultRowHeight="15" customHeight="1" x14ac:dyDescent="0.25"/>
  <cols>
    <col min="1" max="1" width="18.69921875" customWidth="1"/>
    <col min="2" max="2" width="20.69921875" customWidth="1"/>
    <col min="3" max="3" width="11.69921875" customWidth="1"/>
    <col min="4" max="4" width="18.19921875" customWidth="1"/>
    <col min="5" max="5" width="14.3984375" customWidth="1"/>
    <col min="6" max="7" width="20.69921875" customWidth="1"/>
    <col min="8" max="8" width="12.59765625" customWidth="1"/>
    <col min="9" max="9" width="14.8984375" customWidth="1"/>
    <col min="10" max="10" width="8.19921875" customWidth="1"/>
    <col min="11" max="26" width="7.59765625" customWidth="1"/>
  </cols>
  <sheetData>
    <row r="1" spans="1:11" ht="22.8" x14ac:dyDescent="0.4">
      <c r="A1" s="102" t="s">
        <v>110</v>
      </c>
      <c r="B1" s="115" t="s">
        <v>1</v>
      </c>
      <c r="C1" s="116"/>
      <c r="D1" s="116"/>
      <c r="E1" s="116"/>
      <c r="F1" s="116"/>
      <c r="G1" s="117"/>
      <c r="I1" s="2" t="s">
        <v>4</v>
      </c>
    </row>
    <row r="2" spans="1:11" ht="13.5" customHeight="1" x14ac:dyDescent="0.3">
      <c r="A2" s="3" t="s">
        <v>5</v>
      </c>
      <c r="B2" s="4" t="s">
        <v>6</v>
      </c>
      <c r="C2" s="4" t="s">
        <v>7</v>
      </c>
      <c r="D2" s="4" t="s">
        <v>8</v>
      </c>
      <c r="E2" s="5" t="s">
        <v>9</v>
      </c>
      <c r="F2" s="5" t="s">
        <v>10</v>
      </c>
      <c r="G2" s="6" t="s">
        <v>11</v>
      </c>
      <c r="I2" s="7" t="s">
        <v>12</v>
      </c>
    </row>
    <row r="3" spans="1:11" ht="14.4" x14ac:dyDescent="0.3">
      <c r="A3" s="8">
        <f>B11</f>
        <v>1</v>
      </c>
      <c r="B3" s="103">
        <f>B12+B13</f>
        <v>0</v>
      </c>
      <c r="C3" s="10" t="e">
        <f>J22</f>
        <v>#DIV/0!</v>
      </c>
      <c r="D3" s="10" t="e">
        <f t="shared" ref="D3:D8" si="0">C3*448.8325660485</f>
        <v>#DIV/0!</v>
      </c>
      <c r="E3" s="11">
        <f>B15</f>
        <v>0</v>
      </c>
      <c r="F3" s="11">
        <f>B16</f>
        <v>0</v>
      </c>
      <c r="G3" s="13">
        <f>B17</f>
        <v>0</v>
      </c>
      <c r="I3" s="14" t="s">
        <v>13</v>
      </c>
    </row>
    <row r="4" spans="1:11" ht="14.4" x14ac:dyDescent="0.3">
      <c r="A4" s="15">
        <f>B25</f>
        <v>2</v>
      </c>
      <c r="B4" s="104">
        <f>B26+B27</f>
        <v>0</v>
      </c>
      <c r="C4" s="17" t="e">
        <f>J36</f>
        <v>#DIV/0!</v>
      </c>
      <c r="D4" s="17" t="e">
        <f t="shared" si="0"/>
        <v>#DIV/0!</v>
      </c>
      <c r="E4" s="18">
        <f>B29</f>
        <v>0</v>
      </c>
      <c r="F4" s="18">
        <f>B30</f>
        <v>0</v>
      </c>
      <c r="G4" s="20">
        <f>B31</f>
        <v>0</v>
      </c>
      <c r="I4" s="21" t="s">
        <v>14</v>
      </c>
    </row>
    <row r="5" spans="1:11" ht="14.4" x14ac:dyDescent="0.3">
      <c r="A5" s="15">
        <f>B39</f>
        <v>3</v>
      </c>
      <c r="B5" s="104">
        <f>B40+B41</f>
        <v>0</v>
      </c>
      <c r="C5" s="17" t="e">
        <f>J50</f>
        <v>#DIV/0!</v>
      </c>
      <c r="D5" s="17" t="e">
        <f t="shared" si="0"/>
        <v>#DIV/0!</v>
      </c>
      <c r="E5" s="18">
        <f>B43</f>
        <v>0</v>
      </c>
      <c r="F5" s="18">
        <f>B44</f>
        <v>0</v>
      </c>
      <c r="G5" s="20">
        <f>B45</f>
        <v>0</v>
      </c>
      <c r="H5" s="22" t="s">
        <v>15</v>
      </c>
      <c r="I5" s="21" t="s">
        <v>16</v>
      </c>
    </row>
    <row r="6" spans="1:11" ht="14.4" x14ac:dyDescent="0.3">
      <c r="A6" s="15">
        <f>B53</f>
        <v>4</v>
      </c>
      <c r="B6" s="104">
        <f>B54+B55</f>
        <v>0</v>
      </c>
      <c r="C6" s="17" t="e">
        <f>J64</f>
        <v>#DIV/0!</v>
      </c>
      <c r="D6" s="17" t="e">
        <f t="shared" si="0"/>
        <v>#DIV/0!</v>
      </c>
      <c r="E6" s="18">
        <f>B57</f>
        <v>0</v>
      </c>
      <c r="F6" s="18">
        <f>B58</f>
        <v>0</v>
      </c>
      <c r="G6" s="20">
        <f>B59</f>
        <v>0</v>
      </c>
      <c r="H6" s="22" t="s">
        <v>17</v>
      </c>
      <c r="I6" s="21" t="s">
        <v>18</v>
      </c>
    </row>
    <row r="7" spans="1:11" ht="14.4" x14ac:dyDescent="0.3">
      <c r="A7" s="15">
        <f>B67</f>
        <v>5</v>
      </c>
      <c r="B7" s="104">
        <f>B68+B69</f>
        <v>0</v>
      </c>
      <c r="C7" s="17" t="e">
        <f>J78</f>
        <v>#DIV/0!</v>
      </c>
      <c r="D7" s="17" t="e">
        <f t="shared" si="0"/>
        <v>#DIV/0!</v>
      </c>
      <c r="E7" s="18">
        <f>B71</f>
        <v>0</v>
      </c>
      <c r="F7" s="18">
        <f>B72</f>
        <v>0</v>
      </c>
      <c r="G7" s="20">
        <f>B73</f>
        <v>0</v>
      </c>
      <c r="H7" s="22" t="s">
        <v>19</v>
      </c>
      <c r="I7" s="21" t="s">
        <v>20</v>
      </c>
    </row>
    <row r="8" spans="1:11" ht="14.4" x14ac:dyDescent="0.3">
      <c r="A8" s="23">
        <f>B81</f>
        <v>6</v>
      </c>
      <c r="B8" s="105">
        <f>B82+B83</f>
        <v>0</v>
      </c>
      <c r="C8" s="25" t="e">
        <f>J92</f>
        <v>#DIV/0!</v>
      </c>
      <c r="D8" s="25" t="e">
        <f t="shared" si="0"/>
        <v>#DIV/0!</v>
      </c>
      <c r="E8" s="28">
        <f>B85</f>
        <v>0</v>
      </c>
      <c r="F8" s="28">
        <f>B86</f>
        <v>0</v>
      </c>
      <c r="G8" s="27">
        <f>B87</f>
        <v>0</v>
      </c>
      <c r="H8" s="22" t="s">
        <v>21</v>
      </c>
      <c r="I8" s="21" t="s">
        <v>22</v>
      </c>
    </row>
    <row r="10" spans="1:11" ht="14.4" x14ac:dyDescent="0.3">
      <c r="A10" s="29" t="str">
        <f>$A$1</f>
        <v>DEL DIOS</v>
      </c>
      <c r="B10" s="30" t="s">
        <v>23</v>
      </c>
      <c r="C10" s="81">
        <v>0</v>
      </c>
      <c r="D10" s="32" t="s">
        <v>24</v>
      </c>
      <c r="E10" s="33" t="e">
        <f>H10/J10</f>
        <v>#DIV/0!</v>
      </c>
      <c r="F10" s="34" t="s">
        <v>25</v>
      </c>
      <c r="G10" s="35" t="s">
        <v>26</v>
      </c>
      <c r="H10" s="82"/>
      <c r="I10" s="37" t="s">
        <v>27</v>
      </c>
      <c r="J10" s="83"/>
    </row>
    <row r="11" spans="1:11" ht="13.5" customHeight="1" x14ac:dyDescent="0.3">
      <c r="A11" s="39" t="s">
        <v>28</v>
      </c>
      <c r="B11" s="40">
        <v>1</v>
      </c>
      <c r="C11" s="41" t="s">
        <v>29</v>
      </c>
      <c r="D11" s="41" t="s">
        <v>30</v>
      </c>
      <c r="E11" s="42" t="s">
        <v>31</v>
      </c>
      <c r="F11" s="42" t="s">
        <v>32</v>
      </c>
      <c r="G11" s="42" t="s">
        <v>170</v>
      </c>
      <c r="H11" s="43" t="s">
        <v>34</v>
      </c>
      <c r="I11" s="42" t="s">
        <v>35</v>
      </c>
      <c r="J11" s="44" t="s">
        <v>37</v>
      </c>
    </row>
    <row r="12" spans="1:11" ht="14.25" customHeight="1" x14ac:dyDescent="0.3">
      <c r="A12" s="15" t="s">
        <v>39</v>
      </c>
      <c r="B12" s="84"/>
      <c r="C12" s="46">
        <v>1</v>
      </c>
      <c r="D12" s="46" t="e">
        <f>$E$10*0.5+C10</f>
        <v>#DIV/0!</v>
      </c>
      <c r="E12" s="47"/>
      <c r="F12" s="49" t="e">
        <f>E10</f>
        <v>#DIV/0!</v>
      </c>
      <c r="G12" s="50" t="e">
        <f t="shared" ref="G12:G21" si="1">E12*F12*$H$13</f>
        <v>#DIV/0!</v>
      </c>
      <c r="H12" s="51" t="s">
        <v>172</v>
      </c>
      <c r="I12" s="85"/>
      <c r="J12" s="53" t="e">
        <f t="shared" ref="J12:J21" si="2">G12*I12</f>
        <v>#DIV/0!</v>
      </c>
    </row>
    <row r="13" spans="1:11" ht="14.4" x14ac:dyDescent="0.3">
      <c r="A13" s="54" t="s">
        <v>43</v>
      </c>
      <c r="B13" s="62"/>
      <c r="C13" s="46">
        <v>2</v>
      </c>
      <c r="D13" s="56" t="e">
        <f t="shared" ref="D13:D21" si="3">D12+$E$10</f>
        <v>#DIV/0!</v>
      </c>
      <c r="E13" s="47"/>
      <c r="F13" s="49" t="e">
        <f>E10</f>
        <v>#DIV/0!</v>
      </c>
      <c r="G13" s="50" t="e">
        <f t="shared" si="1"/>
        <v>#DIV/0!</v>
      </c>
      <c r="H13" s="112">
        <v>6.9444444440000001E-3</v>
      </c>
      <c r="I13" s="85"/>
      <c r="J13" s="53" t="e">
        <f t="shared" si="2"/>
        <v>#DIV/0!</v>
      </c>
      <c r="K13" s="58"/>
    </row>
    <row r="14" spans="1:11" ht="14.4" x14ac:dyDescent="0.3">
      <c r="A14" s="59" t="s">
        <v>44</v>
      </c>
      <c r="B14" s="62"/>
      <c r="C14" s="46">
        <v>3</v>
      </c>
      <c r="D14" s="56" t="e">
        <f t="shared" si="3"/>
        <v>#DIV/0!</v>
      </c>
      <c r="E14" s="47"/>
      <c r="F14" s="49" t="e">
        <f>E10</f>
        <v>#DIV/0!</v>
      </c>
      <c r="G14" s="50" t="e">
        <f t="shared" si="1"/>
        <v>#DIV/0!</v>
      </c>
      <c r="H14" s="113"/>
      <c r="I14" s="85"/>
      <c r="J14" s="53" t="e">
        <f t="shared" si="2"/>
        <v>#DIV/0!</v>
      </c>
      <c r="K14" s="58"/>
    </row>
    <row r="15" spans="1:11" ht="14.4" x14ac:dyDescent="0.3">
      <c r="A15" s="61" t="s">
        <v>9</v>
      </c>
      <c r="B15" s="62"/>
      <c r="C15" s="46">
        <v>4</v>
      </c>
      <c r="D15" s="56" t="e">
        <f t="shared" si="3"/>
        <v>#DIV/0!</v>
      </c>
      <c r="E15" s="47"/>
      <c r="F15" s="49" t="e">
        <f>E10</f>
        <v>#DIV/0!</v>
      </c>
      <c r="G15" s="50" t="e">
        <f t="shared" si="1"/>
        <v>#DIV/0!</v>
      </c>
      <c r="H15" s="113"/>
      <c r="I15" s="85"/>
      <c r="J15" s="53" t="e">
        <f t="shared" si="2"/>
        <v>#DIV/0!</v>
      </c>
    </row>
    <row r="16" spans="1:11" ht="14.4" x14ac:dyDescent="0.3">
      <c r="A16" s="61" t="s">
        <v>10</v>
      </c>
      <c r="B16" s="63"/>
      <c r="C16" s="46">
        <v>5</v>
      </c>
      <c r="D16" s="56" t="e">
        <f t="shared" si="3"/>
        <v>#DIV/0!</v>
      </c>
      <c r="E16" s="47"/>
      <c r="F16" s="49" t="e">
        <f>E10</f>
        <v>#DIV/0!</v>
      </c>
      <c r="G16" s="50" t="e">
        <f t="shared" si="1"/>
        <v>#DIV/0!</v>
      </c>
      <c r="H16" s="113"/>
      <c r="I16" s="85"/>
      <c r="J16" s="53" t="e">
        <f t="shared" si="2"/>
        <v>#DIV/0!</v>
      </c>
      <c r="K16" s="64"/>
    </row>
    <row r="17" spans="1:11" ht="14.4" x14ac:dyDescent="0.3">
      <c r="A17" s="65" t="s">
        <v>46</v>
      </c>
      <c r="B17" s="86"/>
      <c r="C17" s="46">
        <v>6</v>
      </c>
      <c r="D17" s="56" t="e">
        <f t="shared" si="3"/>
        <v>#DIV/0!</v>
      </c>
      <c r="E17" s="47"/>
      <c r="F17" s="49" t="e">
        <f>E10</f>
        <v>#DIV/0!</v>
      </c>
      <c r="G17" s="50" t="e">
        <f t="shared" si="1"/>
        <v>#DIV/0!</v>
      </c>
      <c r="H17" s="113"/>
      <c r="I17" s="85"/>
      <c r="J17" s="53" t="e">
        <f t="shared" si="2"/>
        <v>#DIV/0!</v>
      </c>
    </row>
    <row r="18" spans="1:11" ht="14.4" x14ac:dyDescent="0.3">
      <c r="A18" s="106" t="s">
        <v>47</v>
      </c>
      <c r="B18" s="109"/>
      <c r="C18" s="46">
        <v>7</v>
      </c>
      <c r="D18" s="56" t="e">
        <f t="shared" si="3"/>
        <v>#DIV/0!</v>
      </c>
      <c r="E18" s="47"/>
      <c r="F18" s="49" t="e">
        <f>E10</f>
        <v>#DIV/0!</v>
      </c>
      <c r="G18" s="50" t="e">
        <f t="shared" si="1"/>
        <v>#DIV/0!</v>
      </c>
      <c r="H18" s="113"/>
      <c r="I18" s="85"/>
      <c r="J18" s="53" t="e">
        <f t="shared" si="2"/>
        <v>#DIV/0!</v>
      </c>
      <c r="K18" s="58"/>
    </row>
    <row r="19" spans="1:11" ht="14.4" x14ac:dyDescent="0.3">
      <c r="A19" s="107"/>
      <c r="B19" s="110"/>
      <c r="C19" s="46">
        <v>8</v>
      </c>
      <c r="D19" s="56" t="e">
        <f t="shared" si="3"/>
        <v>#DIV/0!</v>
      </c>
      <c r="E19" s="47"/>
      <c r="F19" s="49" t="e">
        <f>E10</f>
        <v>#DIV/0!</v>
      </c>
      <c r="G19" s="50" t="e">
        <f t="shared" si="1"/>
        <v>#DIV/0!</v>
      </c>
      <c r="H19" s="113"/>
      <c r="I19" s="47"/>
      <c r="J19" s="53" t="e">
        <f t="shared" si="2"/>
        <v>#DIV/0!</v>
      </c>
    </row>
    <row r="20" spans="1:11" ht="14.4" x14ac:dyDescent="0.3">
      <c r="A20" s="107"/>
      <c r="B20" s="110"/>
      <c r="C20" s="46">
        <v>9</v>
      </c>
      <c r="D20" s="56" t="e">
        <f t="shared" si="3"/>
        <v>#DIV/0!</v>
      </c>
      <c r="E20" s="47"/>
      <c r="F20" s="49" t="e">
        <f>E10</f>
        <v>#DIV/0!</v>
      </c>
      <c r="G20" s="50" t="e">
        <f t="shared" si="1"/>
        <v>#DIV/0!</v>
      </c>
      <c r="H20" s="113"/>
      <c r="I20" s="47"/>
      <c r="J20" s="53" t="e">
        <f t="shared" si="2"/>
        <v>#DIV/0!</v>
      </c>
    </row>
    <row r="21" spans="1:11" ht="15.75" customHeight="1" x14ac:dyDescent="0.3">
      <c r="A21" s="107"/>
      <c r="B21" s="110"/>
      <c r="C21" s="46">
        <v>10</v>
      </c>
      <c r="D21" s="56" t="e">
        <f t="shared" si="3"/>
        <v>#DIV/0!</v>
      </c>
      <c r="E21" s="47"/>
      <c r="F21" s="49" t="e">
        <f>E10</f>
        <v>#DIV/0!</v>
      </c>
      <c r="G21" s="50" t="e">
        <f t="shared" si="1"/>
        <v>#DIV/0!</v>
      </c>
      <c r="H21" s="114"/>
      <c r="I21" s="47"/>
      <c r="J21" s="53" t="e">
        <f t="shared" si="2"/>
        <v>#DIV/0!</v>
      </c>
    </row>
    <row r="22" spans="1:11" ht="15.75" customHeight="1" x14ac:dyDescent="0.3">
      <c r="A22" s="108"/>
      <c r="B22" s="111"/>
      <c r="C22" s="70"/>
      <c r="D22" s="70"/>
      <c r="E22" s="71"/>
      <c r="F22" s="72" t="s">
        <v>177</v>
      </c>
      <c r="G22" s="73" t="e">
        <f>SUM(G12:G21)</f>
        <v>#DIV/0!</v>
      </c>
      <c r="H22" s="75"/>
      <c r="I22" s="76" t="s">
        <v>51</v>
      </c>
      <c r="J22" s="77" t="e">
        <f>SUM(J12:J21)</f>
        <v>#DIV/0!</v>
      </c>
    </row>
    <row r="23" spans="1:11" ht="15.75" customHeight="1" x14ac:dyDescent="0.3">
      <c r="A23" s="78"/>
      <c r="B23" s="79"/>
      <c r="C23" s="64"/>
      <c r="D23" s="64"/>
      <c r="E23" s="64"/>
      <c r="F23" s="64"/>
      <c r="G23" s="64"/>
      <c r="H23" s="78"/>
      <c r="I23" s="80"/>
      <c r="J23" s="80"/>
    </row>
    <row r="24" spans="1:11" ht="15.75" customHeight="1" x14ac:dyDescent="0.3">
      <c r="A24" s="29" t="str">
        <f>$A$1</f>
        <v>DEL DIOS</v>
      </c>
      <c r="B24" s="30" t="s">
        <v>23</v>
      </c>
      <c r="C24" s="81">
        <v>0</v>
      </c>
      <c r="D24" s="32" t="s">
        <v>24</v>
      </c>
      <c r="E24" s="33" t="e">
        <f>H24/J24</f>
        <v>#DIV/0!</v>
      </c>
      <c r="F24" s="34" t="s">
        <v>25</v>
      </c>
      <c r="G24" s="35" t="s">
        <v>26</v>
      </c>
      <c r="H24" s="82"/>
      <c r="I24" s="37" t="s">
        <v>27</v>
      </c>
      <c r="J24" s="83"/>
    </row>
    <row r="25" spans="1:11" ht="15.75" customHeight="1" x14ac:dyDescent="0.3">
      <c r="A25" s="39" t="s">
        <v>28</v>
      </c>
      <c r="B25" s="40">
        <v>2</v>
      </c>
      <c r="C25" s="41" t="s">
        <v>29</v>
      </c>
      <c r="D25" s="41" t="s">
        <v>30</v>
      </c>
      <c r="E25" s="42" t="s">
        <v>31</v>
      </c>
      <c r="F25" s="42" t="s">
        <v>32</v>
      </c>
      <c r="G25" s="42" t="s">
        <v>180</v>
      </c>
      <c r="H25" s="43" t="s">
        <v>34</v>
      </c>
      <c r="I25" s="42" t="s">
        <v>35</v>
      </c>
      <c r="J25" s="44" t="s">
        <v>37</v>
      </c>
    </row>
    <row r="26" spans="1:11" ht="15.75" customHeight="1" x14ac:dyDescent="0.3">
      <c r="A26" s="15" t="s">
        <v>39</v>
      </c>
      <c r="B26" s="84"/>
      <c r="C26" s="46">
        <v>1</v>
      </c>
      <c r="D26" s="46" t="e">
        <f>$E$10*0.5+C24</f>
        <v>#DIV/0!</v>
      </c>
      <c r="E26" s="47"/>
      <c r="F26" s="49" t="e">
        <f>E24</f>
        <v>#DIV/0!</v>
      </c>
      <c r="G26" s="50" t="e">
        <f t="shared" ref="G26:G35" si="4">E26*F26*$H$13</f>
        <v>#DIV/0!</v>
      </c>
      <c r="H26" s="51" t="s">
        <v>182</v>
      </c>
      <c r="I26" s="85"/>
      <c r="J26" s="53" t="e">
        <f t="shared" ref="J26:J35" si="5">G26*I26</f>
        <v>#DIV/0!</v>
      </c>
    </row>
    <row r="27" spans="1:11" ht="15.75" customHeight="1" x14ac:dyDescent="0.3">
      <c r="A27" s="54" t="s">
        <v>43</v>
      </c>
      <c r="B27" s="62"/>
      <c r="C27" s="46">
        <v>2</v>
      </c>
      <c r="D27" s="56" t="e">
        <f t="shared" ref="D27:D35" si="6">D26+$E$10</f>
        <v>#DIV/0!</v>
      </c>
      <c r="E27" s="47"/>
      <c r="F27" s="49" t="e">
        <f>E24</f>
        <v>#DIV/0!</v>
      </c>
      <c r="G27" s="50" t="e">
        <f t="shared" si="4"/>
        <v>#DIV/0!</v>
      </c>
      <c r="H27" s="112">
        <v>6.9444444440000001E-3</v>
      </c>
      <c r="I27" s="85"/>
      <c r="J27" s="53" t="e">
        <f t="shared" si="5"/>
        <v>#DIV/0!</v>
      </c>
    </row>
    <row r="28" spans="1:11" ht="15.75" customHeight="1" x14ac:dyDescent="0.3">
      <c r="A28" s="59" t="s">
        <v>44</v>
      </c>
      <c r="B28" s="62"/>
      <c r="C28" s="46">
        <v>3</v>
      </c>
      <c r="D28" s="56" t="e">
        <f t="shared" si="6"/>
        <v>#DIV/0!</v>
      </c>
      <c r="E28" s="47"/>
      <c r="F28" s="49" t="e">
        <f>E24</f>
        <v>#DIV/0!</v>
      </c>
      <c r="G28" s="50" t="e">
        <f t="shared" si="4"/>
        <v>#DIV/0!</v>
      </c>
      <c r="H28" s="113"/>
      <c r="I28" s="85"/>
      <c r="J28" s="53" t="e">
        <f t="shared" si="5"/>
        <v>#DIV/0!</v>
      </c>
    </row>
    <row r="29" spans="1:11" ht="15.75" customHeight="1" x14ac:dyDescent="0.3">
      <c r="A29" s="61" t="s">
        <v>9</v>
      </c>
      <c r="B29" s="62"/>
      <c r="C29" s="46">
        <v>4</v>
      </c>
      <c r="D29" s="56" t="e">
        <f t="shared" si="6"/>
        <v>#DIV/0!</v>
      </c>
      <c r="E29" s="47"/>
      <c r="F29" s="49" t="e">
        <f>E24</f>
        <v>#DIV/0!</v>
      </c>
      <c r="G29" s="50" t="e">
        <f t="shared" si="4"/>
        <v>#DIV/0!</v>
      </c>
      <c r="H29" s="113"/>
      <c r="I29" s="85"/>
      <c r="J29" s="53" t="e">
        <f t="shared" si="5"/>
        <v>#DIV/0!</v>
      </c>
    </row>
    <row r="30" spans="1:11" ht="15.75" customHeight="1" x14ac:dyDescent="0.3">
      <c r="A30" s="61" t="s">
        <v>10</v>
      </c>
      <c r="B30" s="63"/>
      <c r="C30" s="46">
        <v>5</v>
      </c>
      <c r="D30" s="56" t="e">
        <f t="shared" si="6"/>
        <v>#DIV/0!</v>
      </c>
      <c r="E30" s="47"/>
      <c r="F30" s="49" t="e">
        <f>E24</f>
        <v>#DIV/0!</v>
      </c>
      <c r="G30" s="50" t="e">
        <f t="shared" si="4"/>
        <v>#DIV/0!</v>
      </c>
      <c r="H30" s="113"/>
      <c r="I30" s="85"/>
      <c r="J30" s="53" t="e">
        <f t="shared" si="5"/>
        <v>#DIV/0!</v>
      </c>
    </row>
    <row r="31" spans="1:11" ht="15.75" customHeight="1" x14ac:dyDescent="0.3">
      <c r="A31" s="65" t="s">
        <v>46</v>
      </c>
      <c r="B31" s="86"/>
      <c r="C31" s="46">
        <v>6</v>
      </c>
      <c r="D31" s="56" t="e">
        <f t="shared" si="6"/>
        <v>#DIV/0!</v>
      </c>
      <c r="E31" s="47"/>
      <c r="F31" s="49" t="e">
        <f>E24</f>
        <v>#DIV/0!</v>
      </c>
      <c r="G31" s="50" t="e">
        <f t="shared" si="4"/>
        <v>#DIV/0!</v>
      </c>
      <c r="H31" s="113"/>
      <c r="I31" s="85"/>
      <c r="J31" s="53" t="e">
        <f t="shared" si="5"/>
        <v>#DIV/0!</v>
      </c>
    </row>
    <row r="32" spans="1:11" ht="15.75" customHeight="1" x14ac:dyDescent="0.3">
      <c r="A32" s="106" t="s">
        <v>47</v>
      </c>
      <c r="B32" s="109"/>
      <c r="C32" s="46">
        <v>7</v>
      </c>
      <c r="D32" s="56" t="e">
        <f t="shared" si="6"/>
        <v>#DIV/0!</v>
      </c>
      <c r="E32" s="47"/>
      <c r="F32" s="49" t="e">
        <f>E24</f>
        <v>#DIV/0!</v>
      </c>
      <c r="G32" s="50" t="e">
        <f t="shared" si="4"/>
        <v>#DIV/0!</v>
      </c>
      <c r="H32" s="113"/>
      <c r="I32" s="85"/>
      <c r="J32" s="53" t="e">
        <f t="shared" si="5"/>
        <v>#DIV/0!</v>
      </c>
    </row>
    <row r="33" spans="1:10" ht="15.75" customHeight="1" x14ac:dyDescent="0.3">
      <c r="A33" s="107"/>
      <c r="B33" s="110"/>
      <c r="C33" s="46">
        <v>8</v>
      </c>
      <c r="D33" s="56" t="e">
        <f t="shared" si="6"/>
        <v>#DIV/0!</v>
      </c>
      <c r="E33" s="47"/>
      <c r="F33" s="49" t="e">
        <f>E24</f>
        <v>#DIV/0!</v>
      </c>
      <c r="G33" s="50" t="e">
        <f t="shared" si="4"/>
        <v>#DIV/0!</v>
      </c>
      <c r="H33" s="113"/>
      <c r="I33" s="47"/>
      <c r="J33" s="53" t="e">
        <f t="shared" si="5"/>
        <v>#DIV/0!</v>
      </c>
    </row>
    <row r="34" spans="1:10" ht="15.75" customHeight="1" x14ac:dyDescent="0.3">
      <c r="A34" s="107"/>
      <c r="B34" s="110"/>
      <c r="C34" s="46">
        <v>9</v>
      </c>
      <c r="D34" s="56" t="e">
        <f t="shared" si="6"/>
        <v>#DIV/0!</v>
      </c>
      <c r="E34" s="47"/>
      <c r="F34" s="49" t="e">
        <f>E24</f>
        <v>#DIV/0!</v>
      </c>
      <c r="G34" s="50" t="e">
        <f t="shared" si="4"/>
        <v>#DIV/0!</v>
      </c>
      <c r="H34" s="113"/>
      <c r="I34" s="47"/>
      <c r="J34" s="53" t="e">
        <f t="shared" si="5"/>
        <v>#DIV/0!</v>
      </c>
    </row>
    <row r="35" spans="1:10" ht="15.75" customHeight="1" x14ac:dyDescent="0.3">
      <c r="A35" s="107"/>
      <c r="B35" s="110"/>
      <c r="C35" s="46">
        <v>10</v>
      </c>
      <c r="D35" s="56" t="e">
        <f t="shared" si="6"/>
        <v>#DIV/0!</v>
      </c>
      <c r="E35" s="47"/>
      <c r="F35" s="49" t="e">
        <f>E24</f>
        <v>#DIV/0!</v>
      </c>
      <c r="G35" s="50" t="e">
        <f t="shared" si="4"/>
        <v>#DIV/0!</v>
      </c>
      <c r="H35" s="114"/>
      <c r="I35" s="47"/>
      <c r="J35" s="53" t="e">
        <f t="shared" si="5"/>
        <v>#DIV/0!</v>
      </c>
    </row>
    <row r="36" spans="1:10" ht="15.75" customHeight="1" x14ac:dyDescent="0.3">
      <c r="A36" s="108"/>
      <c r="B36" s="111"/>
      <c r="C36" s="70"/>
      <c r="D36" s="70"/>
      <c r="E36" s="71"/>
      <c r="F36" s="72" t="s">
        <v>187</v>
      </c>
      <c r="G36" s="73" t="e">
        <f>SUM(G26:G35)</f>
        <v>#DIV/0!</v>
      </c>
      <c r="H36" s="75"/>
      <c r="I36" s="76" t="s">
        <v>51</v>
      </c>
      <c r="J36" s="77" t="e">
        <f>SUM(J26:J35)</f>
        <v>#DIV/0!</v>
      </c>
    </row>
    <row r="37" spans="1:10" ht="15.75" customHeight="1" x14ac:dyDescent="0.25"/>
    <row r="38" spans="1:10" ht="15.75" customHeight="1" x14ac:dyDescent="0.3">
      <c r="A38" s="29" t="str">
        <f>$A$1</f>
        <v>DEL DIOS</v>
      </c>
      <c r="B38" s="30" t="s">
        <v>23</v>
      </c>
      <c r="C38" s="81">
        <v>0</v>
      </c>
      <c r="D38" s="32" t="s">
        <v>24</v>
      </c>
      <c r="E38" s="33" t="e">
        <f>H38/J38</f>
        <v>#DIV/0!</v>
      </c>
      <c r="F38" s="34" t="s">
        <v>25</v>
      </c>
      <c r="G38" s="35" t="s">
        <v>26</v>
      </c>
      <c r="H38" s="82"/>
      <c r="I38" s="37" t="s">
        <v>27</v>
      </c>
      <c r="J38" s="83"/>
    </row>
    <row r="39" spans="1:10" ht="15.75" customHeight="1" x14ac:dyDescent="0.3">
      <c r="A39" s="39" t="s">
        <v>28</v>
      </c>
      <c r="B39" s="40">
        <v>3</v>
      </c>
      <c r="C39" s="41" t="s">
        <v>29</v>
      </c>
      <c r="D39" s="41" t="s">
        <v>30</v>
      </c>
      <c r="E39" s="42" t="s">
        <v>31</v>
      </c>
      <c r="F39" s="42" t="s">
        <v>32</v>
      </c>
      <c r="G39" s="42" t="s">
        <v>190</v>
      </c>
      <c r="H39" s="43" t="s">
        <v>34</v>
      </c>
      <c r="I39" s="42" t="s">
        <v>35</v>
      </c>
      <c r="J39" s="44" t="s">
        <v>37</v>
      </c>
    </row>
    <row r="40" spans="1:10" ht="15.75" customHeight="1" x14ac:dyDescent="0.3">
      <c r="A40" s="15" t="s">
        <v>39</v>
      </c>
      <c r="B40" s="84"/>
      <c r="C40" s="46">
        <v>1</v>
      </c>
      <c r="D40" s="46" t="e">
        <f>$E$10*0.5+C38</f>
        <v>#DIV/0!</v>
      </c>
      <c r="E40" s="47"/>
      <c r="F40" s="49" t="e">
        <f>E38</f>
        <v>#DIV/0!</v>
      </c>
      <c r="G40" s="50" t="e">
        <f t="shared" ref="G40:G49" si="7">E40*F40*$H$13</f>
        <v>#DIV/0!</v>
      </c>
      <c r="H40" s="51" t="s">
        <v>192</v>
      </c>
      <c r="I40" s="85"/>
      <c r="J40" s="53" t="e">
        <f t="shared" ref="J40:J49" si="8">G40*I40</f>
        <v>#DIV/0!</v>
      </c>
    </row>
    <row r="41" spans="1:10" ht="15.75" customHeight="1" x14ac:dyDescent="0.3">
      <c r="A41" s="54" t="s">
        <v>43</v>
      </c>
      <c r="B41" s="62"/>
      <c r="C41" s="46">
        <v>2</v>
      </c>
      <c r="D41" s="56" t="e">
        <f t="shared" ref="D41:D49" si="9">D40+$E$10</f>
        <v>#DIV/0!</v>
      </c>
      <c r="E41" s="47"/>
      <c r="F41" s="49" t="e">
        <f>E38</f>
        <v>#DIV/0!</v>
      </c>
      <c r="G41" s="50" t="e">
        <f t="shared" si="7"/>
        <v>#DIV/0!</v>
      </c>
      <c r="H41" s="112">
        <v>6.9444444440000001E-3</v>
      </c>
      <c r="I41" s="85"/>
      <c r="J41" s="53" t="e">
        <f t="shared" si="8"/>
        <v>#DIV/0!</v>
      </c>
    </row>
    <row r="42" spans="1:10" ht="15.75" customHeight="1" x14ac:dyDescent="0.3">
      <c r="A42" s="59" t="s">
        <v>44</v>
      </c>
      <c r="B42" s="62"/>
      <c r="C42" s="46">
        <v>3</v>
      </c>
      <c r="D42" s="56" t="e">
        <f t="shared" si="9"/>
        <v>#DIV/0!</v>
      </c>
      <c r="E42" s="47"/>
      <c r="F42" s="49" t="e">
        <f>E38</f>
        <v>#DIV/0!</v>
      </c>
      <c r="G42" s="50" t="e">
        <f t="shared" si="7"/>
        <v>#DIV/0!</v>
      </c>
      <c r="H42" s="113"/>
      <c r="I42" s="85"/>
      <c r="J42" s="53" t="e">
        <f t="shared" si="8"/>
        <v>#DIV/0!</v>
      </c>
    </row>
    <row r="43" spans="1:10" ht="15.75" customHeight="1" x14ac:dyDescent="0.3">
      <c r="A43" s="61" t="s">
        <v>9</v>
      </c>
      <c r="B43" s="62"/>
      <c r="C43" s="46">
        <v>4</v>
      </c>
      <c r="D43" s="56" t="e">
        <f t="shared" si="9"/>
        <v>#DIV/0!</v>
      </c>
      <c r="E43" s="47"/>
      <c r="F43" s="49" t="e">
        <f>E38</f>
        <v>#DIV/0!</v>
      </c>
      <c r="G43" s="50" t="e">
        <f t="shared" si="7"/>
        <v>#DIV/0!</v>
      </c>
      <c r="H43" s="113"/>
      <c r="I43" s="85"/>
      <c r="J43" s="53" t="e">
        <f t="shared" si="8"/>
        <v>#DIV/0!</v>
      </c>
    </row>
    <row r="44" spans="1:10" ht="15.75" customHeight="1" x14ac:dyDescent="0.3">
      <c r="A44" s="61" t="s">
        <v>10</v>
      </c>
      <c r="B44" s="63"/>
      <c r="C44" s="46">
        <v>5</v>
      </c>
      <c r="D44" s="56" t="e">
        <f t="shared" si="9"/>
        <v>#DIV/0!</v>
      </c>
      <c r="E44" s="47"/>
      <c r="F44" s="49" t="e">
        <f>E38</f>
        <v>#DIV/0!</v>
      </c>
      <c r="G44" s="50" t="e">
        <f t="shared" si="7"/>
        <v>#DIV/0!</v>
      </c>
      <c r="H44" s="113"/>
      <c r="I44" s="85"/>
      <c r="J44" s="53" t="e">
        <f t="shared" si="8"/>
        <v>#DIV/0!</v>
      </c>
    </row>
    <row r="45" spans="1:10" ht="15.75" customHeight="1" x14ac:dyDescent="0.3">
      <c r="A45" s="65" t="s">
        <v>46</v>
      </c>
      <c r="B45" s="86"/>
      <c r="C45" s="46">
        <v>6</v>
      </c>
      <c r="D45" s="56" t="e">
        <f t="shared" si="9"/>
        <v>#DIV/0!</v>
      </c>
      <c r="E45" s="47"/>
      <c r="F45" s="49" t="e">
        <f>E38</f>
        <v>#DIV/0!</v>
      </c>
      <c r="G45" s="50" t="e">
        <f t="shared" si="7"/>
        <v>#DIV/0!</v>
      </c>
      <c r="H45" s="113"/>
      <c r="I45" s="85"/>
      <c r="J45" s="53" t="e">
        <f t="shared" si="8"/>
        <v>#DIV/0!</v>
      </c>
    </row>
    <row r="46" spans="1:10" ht="15.75" customHeight="1" x14ac:dyDescent="0.3">
      <c r="A46" s="106" t="s">
        <v>47</v>
      </c>
      <c r="B46" s="109"/>
      <c r="C46" s="46">
        <v>7</v>
      </c>
      <c r="D46" s="56" t="e">
        <f t="shared" si="9"/>
        <v>#DIV/0!</v>
      </c>
      <c r="E46" s="47"/>
      <c r="F46" s="49" t="e">
        <f>E38</f>
        <v>#DIV/0!</v>
      </c>
      <c r="G46" s="50" t="e">
        <f t="shared" si="7"/>
        <v>#DIV/0!</v>
      </c>
      <c r="H46" s="113"/>
      <c r="I46" s="85"/>
      <c r="J46" s="53" t="e">
        <f t="shared" si="8"/>
        <v>#DIV/0!</v>
      </c>
    </row>
    <row r="47" spans="1:10" ht="15.75" customHeight="1" x14ac:dyDescent="0.3">
      <c r="A47" s="107"/>
      <c r="B47" s="110"/>
      <c r="C47" s="46">
        <v>8</v>
      </c>
      <c r="D47" s="56" t="e">
        <f t="shared" si="9"/>
        <v>#DIV/0!</v>
      </c>
      <c r="E47" s="47"/>
      <c r="F47" s="49" t="e">
        <f>E38</f>
        <v>#DIV/0!</v>
      </c>
      <c r="G47" s="50" t="e">
        <f t="shared" si="7"/>
        <v>#DIV/0!</v>
      </c>
      <c r="H47" s="113"/>
      <c r="I47" s="47"/>
      <c r="J47" s="53" t="e">
        <f t="shared" si="8"/>
        <v>#DIV/0!</v>
      </c>
    </row>
    <row r="48" spans="1:10" ht="15.75" customHeight="1" x14ac:dyDescent="0.3">
      <c r="A48" s="107"/>
      <c r="B48" s="110"/>
      <c r="C48" s="46">
        <v>9</v>
      </c>
      <c r="D48" s="56" t="e">
        <f t="shared" si="9"/>
        <v>#DIV/0!</v>
      </c>
      <c r="E48" s="47"/>
      <c r="F48" s="49" t="e">
        <f>E38</f>
        <v>#DIV/0!</v>
      </c>
      <c r="G48" s="50" t="e">
        <f t="shared" si="7"/>
        <v>#DIV/0!</v>
      </c>
      <c r="H48" s="113"/>
      <c r="I48" s="47"/>
      <c r="J48" s="53" t="e">
        <f t="shared" si="8"/>
        <v>#DIV/0!</v>
      </c>
    </row>
    <row r="49" spans="1:10" ht="15.75" customHeight="1" x14ac:dyDescent="0.3">
      <c r="A49" s="107"/>
      <c r="B49" s="110"/>
      <c r="C49" s="46">
        <v>10</v>
      </c>
      <c r="D49" s="56" t="e">
        <f t="shared" si="9"/>
        <v>#DIV/0!</v>
      </c>
      <c r="E49" s="47"/>
      <c r="F49" s="49" t="e">
        <f>E38</f>
        <v>#DIV/0!</v>
      </c>
      <c r="G49" s="50" t="e">
        <f t="shared" si="7"/>
        <v>#DIV/0!</v>
      </c>
      <c r="H49" s="114"/>
      <c r="I49" s="47"/>
      <c r="J49" s="53" t="e">
        <f t="shared" si="8"/>
        <v>#DIV/0!</v>
      </c>
    </row>
    <row r="50" spans="1:10" ht="15.75" customHeight="1" x14ac:dyDescent="0.3">
      <c r="A50" s="108"/>
      <c r="B50" s="111"/>
      <c r="C50" s="70"/>
      <c r="D50" s="70"/>
      <c r="E50" s="71"/>
      <c r="F50" s="72" t="s">
        <v>198</v>
      </c>
      <c r="G50" s="73" t="e">
        <f>SUM(G40:G49)</f>
        <v>#DIV/0!</v>
      </c>
      <c r="H50" s="75"/>
      <c r="I50" s="76" t="s">
        <v>51</v>
      </c>
      <c r="J50" s="77" t="e">
        <f>SUM(J40:J49)</f>
        <v>#DIV/0!</v>
      </c>
    </row>
    <row r="51" spans="1:10" ht="15.75" customHeight="1" x14ac:dyDescent="0.25"/>
    <row r="52" spans="1:10" ht="15.75" customHeight="1" x14ac:dyDescent="0.3">
      <c r="A52" s="29" t="str">
        <f>$A$1</f>
        <v>DEL DIOS</v>
      </c>
      <c r="B52" s="30" t="s">
        <v>23</v>
      </c>
      <c r="C52" s="81">
        <v>0</v>
      </c>
      <c r="D52" s="32" t="s">
        <v>24</v>
      </c>
      <c r="E52" s="33" t="e">
        <f>H52/J52</f>
        <v>#DIV/0!</v>
      </c>
      <c r="F52" s="34" t="s">
        <v>25</v>
      </c>
      <c r="G52" s="35" t="s">
        <v>26</v>
      </c>
      <c r="H52" s="82"/>
      <c r="I52" s="37" t="s">
        <v>27</v>
      </c>
      <c r="J52" s="83"/>
    </row>
    <row r="53" spans="1:10" ht="15.75" customHeight="1" x14ac:dyDescent="0.3">
      <c r="A53" s="39" t="s">
        <v>28</v>
      </c>
      <c r="B53" s="40">
        <v>4</v>
      </c>
      <c r="C53" s="41" t="s">
        <v>29</v>
      </c>
      <c r="D53" s="41" t="s">
        <v>30</v>
      </c>
      <c r="E53" s="42" t="s">
        <v>31</v>
      </c>
      <c r="F53" s="42" t="s">
        <v>32</v>
      </c>
      <c r="G53" s="42" t="s">
        <v>200</v>
      </c>
      <c r="H53" s="43" t="s">
        <v>34</v>
      </c>
      <c r="I53" s="42" t="s">
        <v>35</v>
      </c>
      <c r="J53" s="44" t="s">
        <v>37</v>
      </c>
    </row>
    <row r="54" spans="1:10" ht="15.75" customHeight="1" x14ac:dyDescent="0.3">
      <c r="A54" s="15" t="s">
        <v>39</v>
      </c>
      <c r="B54" s="84"/>
      <c r="C54" s="46">
        <v>1</v>
      </c>
      <c r="D54" s="46" t="e">
        <f>$E$10*0.5+C52</f>
        <v>#DIV/0!</v>
      </c>
      <c r="E54" s="47"/>
      <c r="F54" s="49" t="e">
        <f>E52</f>
        <v>#DIV/0!</v>
      </c>
      <c r="G54" s="50" t="e">
        <f t="shared" ref="G54:G63" si="10">E54*F54*$H$13</f>
        <v>#DIV/0!</v>
      </c>
      <c r="H54" s="51" t="s">
        <v>201</v>
      </c>
      <c r="I54" s="85"/>
      <c r="J54" s="53" t="e">
        <f t="shared" ref="J54:J63" si="11">G54*I54</f>
        <v>#DIV/0!</v>
      </c>
    </row>
    <row r="55" spans="1:10" ht="15.75" customHeight="1" x14ac:dyDescent="0.3">
      <c r="A55" s="54" t="s">
        <v>43</v>
      </c>
      <c r="B55" s="62"/>
      <c r="C55" s="46">
        <v>2</v>
      </c>
      <c r="D55" s="56" t="e">
        <f t="shared" ref="D55:D63" si="12">D54+$E$10</f>
        <v>#DIV/0!</v>
      </c>
      <c r="E55" s="47"/>
      <c r="F55" s="49" t="e">
        <f>E52</f>
        <v>#DIV/0!</v>
      </c>
      <c r="G55" s="50" t="e">
        <f t="shared" si="10"/>
        <v>#DIV/0!</v>
      </c>
      <c r="H55" s="112">
        <v>6.9444444440000001E-3</v>
      </c>
      <c r="I55" s="85"/>
      <c r="J55" s="53" t="e">
        <f t="shared" si="11"/>
        <v>#DIV/0!</v>
      </c>
    </row>
    <row r="56" spans="1:10" ht="15.75" customHeight="1" x14ac:dyDescent="0.3">
      <c r="A56" s="59" t="s">
        <v>44</v>
      </c>
      <c r="B56" s="62"/>
      <c r="C56" s="46">
        <v>3</v>
      </c>
      <c r="D56" s="56" t="e">
        <f t="shared" si="12"/>
        <v>#DIV/0!</v>
      </c>
      <c r="E56" s="47"/>
      <c r="F56" s="49" t="e">
        <f>E52</f>
        <v>#DIV/0!</v>
      </c>
      <c r="G56" s="50" t="e">
        <f t="shared" si="10"/>
        <v>#DIV/0!</v>
      </c>
      <c r="H56" s="113"/>
      <c r="I56" s="85"/>
      <c r="J56" s="53" t="e">
        <f t="shared" si="11"/>
        <v>#DIV/0!</v>
      </c>
    </row>
    <row r="57" spans="1:10" ht="15.75" customHeight="1" x14ac:dyDescent="0.3">
      <c r="A57" s="61" t="s">
        <v>9</v>
      </c>
      <c r="B57" s="62"/>
      <c r="C57" s="46">
        <v>4</v>
      </c>
      <c r="D57" s="56" t="e">
        <f t="shared" si="12"/>
        <v>#DIV/0!</v>
      </c>
      <c r="E57" s="47"/>
      <c r="F57" s="49" t="e">
        <f>E52</f>
        <v>#DIV/0!</v>
      </c>
      <c r="G57" s="50" t="e">
        <f t="shared" si="10"/>
        <v>#DIV/0!</v>
      </c>
      <c r="H57" s="113"/>
      <c r="I57" s="85"/>
      <c r="J57" s="53" t="e">
        <f t="shared" si="11"/>
        <v>#DIV/0!</v>
      </c>
    </row>
    <row r="58" spans="1:10" ht="15.75" customHeight="1" x14ac:dyDescent="0.3">
      <c r="A58" s="61" t="s">
        <v>10</v>
      </c>
      <c r="B58" s="63"/>
      <c r="C58" s="46">
        <v>5</v>
      </c>
      <c r="D58" s="56" t="e">
        <f t="shared" si="12"/>
        <v>#DIV/0!</v>
      </c>
      <c r="E58" s="47"/>
      <c r="F58" s="49" t="e">
        <f>E52</f>
        <v>#DIV/0!</v>
      </c>
      <c r="G58" s="50" t="e">
        <f t="shared" si="10"/>
        <v>#DIV/0!</v>
      </c>
      <c r="H58" s="113"/>
      <c r="I58" s="85"/>
      <c r="J58" s="53" t="e">
        <f t="shared" si="11"/>
        <v>#DIV/0!</v>
      </c>
    </row>
    <row r="59" spans="1:10" ht="15.75" customHeight="1" x14ac:dyDescent="0.3">
      <c r="A59" s="65" t="s">
        <v>46</v>
      </c>
      <c r="B59" s="86"/>
      <c r="C59" s="46">
        <v>6</v>
      </c>
      <c r="D59" s="56" t="e">
        <f t="shared" si="12"/>
        <v>#DIV/0!</v>
      </c>
      <c r="E59" s="47"/>
      <c r="F59" s="49" t="e">
        <f>E52</f>
        <v>#DIV/0!</v>
      </c>
      <c r="G59" s="50" t="e">
        <f t="shared" si="10"/>
        <v>#DIV/0!</v>
      </c>
      <c r="H59" s="113"/>
      <c r="I59" s="85"/>
      <c r="J59" s="53" t="e">
        <f t="shared" si="11"/>
        <v>#DIV/0!</v>
      </c>
    </row>
    <row r="60" spans="1:10" ht="15.75" customHeight="1" x14ac:dyDescent="0.3">
      <c r="A60" s="106" t="s">
        <v>47</v>
      </c>
      <c r="B60" s="109"/>
      <c r="C60" s="46">
        <v>7</v>
      </c>
      <c r="D60" s="56" t="e">
        <f t="shared" si="12"/>
        <v>#DIV/0!</v>
      </c>
      <c r="E60" s="47"/>
      <c r="F60" s="49" t="e">
        <f>E52</f>
        <v>#DIV/0!</v>
      </c>
      <c r="G60" s="50" t="e">
        <f t="shared" si="10"/>
        <v>#DIV/0!</v>
      </c>
      <c r="H60" s="113"/>
      <c r="I60" s="85"/>
      <c r="J60" s="53" t="e">
        <f t="shared" si="11"/>
        <v>#DIV/0!</v>
      </c>
    </row>
    <row r="61" spans="1:10" ht="15.75" customHeight="1" x14ac:dyDescent="0.3">
      <c r="A61" s="107"/>
      <c r="B61" s="110"/>
      <c r="C61" s="46">
        <v>8</v>
      </c>
      <c r="D61" s="56" t="e">
        <f t="shared" si="12"/>
        <v>#DIV/0!</v>
      </c>
      <c r="E61" s="47"/>
      <c r="F61" s="49" t="e">
        <f>E52</f>
        <v>#DIV/0!</v>
      </c>
      <c r="G61" s="50" t="e">
        <f t="shared" si="10"/>
        <v>#DIV/0!</v>
      </c>
      <c r="H61" s="113"/>
      <c r="I61" s="47"/>
      <c r="J61" s="53" t="e">
        <f t="shared" si="11"/>
        <v>#DIV/0!</v>
      </c>
    </row>
    <row r="62" spans="1:10" ht="15.75" customHeight="1" x14ac:dyDescent="0.3">
      <c r="A62" s="107"/>
      <c r="B62" s="110"/>
      <c r="C62" s="46">
        <v>9</v>
      </c>
      <c r="D62" s="56" t="e">
        <f t="shared" si="12"/>
        <v>#DIV/0!</v>
      </c>
      <c r="E62" s="47"/>
      <c r="F62" s="49" t="e">
        <f>E52</f>
        <v>#DIV/0!</v>
      </c>
      <c r="G62" s="50" t="e">
        <f t="shared" si="10"/>
        <v>#DIV/0!</v>
      </c>
      <c r="H62" s="113"/>
      <c r="I62" s="47"/>
      <c r="J62" s="53" t="e">
        <f t="shared" si="11"/>
        <v>#DIV/0!</v>
      </c>
    </row>
    <row r="63" spans="1:10" ht="15.75" customHeight="1" x14ac:dyDescent="0.3">
      <c r="A63" s="107"/>
      <c r="B63" s="110"/>
      <c r="C63" s="46">
        <v>10</v>
      </c>
      <c r="D63" s="56" t="e">
        <f t="shared" si="12"/>
        <v>#DIV/0!</v>
      </c>
      <c r="E63" s="47"/>
      <c r="F63" s="49" t="e">
        <f>E52</f>
        <v>#DIV/0!</v>
      </c>
      <c r="G63" s="50" t="e">
        <f t="shared" si="10"/>
        <v>#DIV/0!</v>
      </c>
      <c r="H63" s="114"/>
      <c r="I63" s="47"/>
      <c r="J63" s="53" t="e">
        <f t="shared" si="11"/>
        <v>#DIV/0!</v>
      </c>
    </row>
    <row r="64" spans="1:10" ht="15.75" customHeight="1" x14ac:dyDescent="0.3">
      <c r="A64" s="108"/>
      <c r="B64" s="111"/>
      <c r="C64" s="70"/>
      <c r="D64" s="70"/>
      <c r="E64" s="71"/>
      <c r="F64" s="72" t="s">
        <v>202</v>
      </c>
      <c r="G64" s="73" t="e">
        <f>SUM(G54:G63)</f>
        <v>#DIV/0!</v>
      </c>
      <c r="H64" s="75"/>
      <c r="I64" s="76" t="s">
        <v>51</v>
      </c>
      <c r="J64" s="77" t="e">
        <f>SUM(J54:J63)</f>
        <v>#DIV/0!</v>
      </c>
    </row>
    <row r="65" spans="1:10" ht="15.75" customHeight="1" x14ac:dyDescent="0.25"/>
    <row r="66" spans="1:10" ht="15.75" customHeight="1" x14ac:dyDescent="0.3">
      <c r="A66" s="29" t="str">
        <f>$A$1</f>
        <v>DEL DIOS</v>
      </c>
      <c r="B66" s="30" t="s">
        <v>23</v>
      </c>
      <c r="C66" s="81">
        <v>0</v>
      </c>
      <c r="D66" s="32" t="s">
        <v>24</v>
      </c>
      <c r="E66" s="33" t="e">
        <f>H66/J66</f>
        <v>#DIV/0!</v>
      </c>
      <c r="F66" s="34" t="s">
        <v>25</v>
      </c>
      <c r="G66" s="35" t="s">
        <v>26</v>
      </c>
      <c r="H66" s="82"/>
      <c r="I66" s="37" t="s">
        <v>27</v>
      </c>
      <c r="J66" s="83"/>
    </row>
    <row r="67" spans="1:10" ht="15.75" customHeight="1" x14ac:dyDescent="0.3">
      <c r="A67" s="39" t="s">
        <v>28</v>
      </c>
      <c r="B67" s="40">
        <v>5</v>
      </c>
      <c r="C67" s="41" t="s">
        <v>29</v>
      </c>
      <c r="D67" s="41" t="s">
        <v>30</v>
      </c>
      <c r="E67" s="42" t="s">
        <v>31</v>
      </c>
      <c r="F67" s="42" t="s">
        <v>32</v>
      </c>
      <c r="G67" s="42" t="s">
        <v>203</v>
      </c>
      <c r="H67" s="43" t="s">
        <v>34</v>
      </c>
      <c r="I67" s="42" t="s">
        <v>35</v>
      </c>
      <c r="J67" s="44" t="s">
        <v>37</v>
      </c>
    </row>
    <row r="68" spans="1:10" ht="15.75" customHeight="1" x14ac:dyDescent="0.3">
      <c r="A68" s="15" t="s">
        <v>39</v>
      </c>
      <c r="B68" s="84"/>
      <c r="C68" s="46">
        <v>1</v>
      </c>
      <c r="D68" s="46" t="e">
        <f>$E$10*0.5+C66</f>
        <v>#DIV/0!</v>
      </c>
      <c r="E68" s="47"/>
      <c r="F68" s="49" t="e">
        <f>E66</f>
        <v>#DIV/0!</v>
      </c>
      <c r="G68" s="50" t="e">
        <f t="shared" ref="G68:G77" si="13">E68*F68*$H$13</f>
        <v>#DIV/0!</v>
      </c>
      <c r="H68" s="51" t="s">
        <v>204</v>
      </c>
      <c r="I68" s="85"/>
      <c r="J68" s="53" t="e">
        <f t="shared" ref="J68:J77" si="14">G68*I68</f>
        <v>#DIV/0!</v>
      </c>
    </row>
    <row r="69" spans="1:10" ht="15.75" customHeight="1" x14ac:dyDescent="0.3">
      <c r="A69" s="54" t="s">
        <v>43</v>
      </c>
      <c r="B69" s="62"/>
      <c r="C69" s="46">
        <v>2</v>
      </c>
      <c r="D69" s="56" t="e">
        <f t="shared" ref="D69:D77" si="15">D68+$E$10</f>
        <v>#DIV/0!</v>
      </c>
      <c r="E69" s="47"/>
      <c r="F69" s="49" t="e">
        <f>E66</f>
        <v>#DIV/0!</v>
      </c>
      <c r="G69" s="50" t="e">
        <f t="shared" si="13"/>
        <v>#DIV/0!</v>
      </c>
      <c r="H69" s="112">
        <v>6.9444444440000001E-3</v>
      </c>
      <c r="I69" s="85"/>
      <c r="J69" s="53" t="e">
        <f t="shared" si="14"/>
        <v>#DIV/0!</v>
      </c>
    </row>
    <row r="70" spans="1:10" ht="15.75" customHeight="1" x14ac:dyDescent="0.3">
      <c r="A70" s="59" t="s">
        <v>44</v>
      </c>
      <c r="B70" s="62"/>
      <c r="C70" s="46">
        <v>3</v>
      </c>
      <c r="D70" s="56" t="e">
        <f t="shared" si="15"/>
        <v>#DIV/0!</v>
      </c>
      <c r="E70" s="47"/>
      <c r="F70" s="49" t="e">
        <f>E66</f>
        <v>#DIV/0!</v>
      </c>
      <c r="G70" s="50" t="e">
        <f t="shared" si="13"/>
        <v>#DIV/0!</v>
      </c>
      <c r="H70" s="113"/>
      <c r="I70" s="85"/>
      <c r="J70" s="53" t="e">
        <f t="shared" si="14"/>
        <v>#DIV/0!</v>
      </c>
    </row>
    <row r="71" spans="1:10" ht="15.75" customHeight="1" x14ac:dyDescent="0.3">
      <c r="A71" s="61" t="s">
        <v>9</v>
      </c>
      <c r="B71" s="62"/>
      <c r="C71" s="46">
        <v>4</v>
      </c>
      <c r="D71" s="56" t="e">
        <f t="shared" si="15"/>
        <v>#DIV/0!</v>
      </c>
      <c r="E71" s="47"/>
      <c r="F71" s="49" t="e">
        <f>E66</f>
        <v>#DIV/0!</v>
      </c>
      <c r="G71" s="50" t="e">
        <f t="shared" si="13"/>
        <v>#DIV/0!</v>
      </c>
      <c r="H71" s="113"/>
      <c r="I71" s="85"/>
      <c r="J71" s="53" t="e">
        <f t="shared" si="14"/>
        <v>#DIV/0!</v>
      </c>
    </row>
    <row r="72" spans="1:10" ht="15.75" customHeight="1" x14ac:dyDescent="0.3">
      <c r="A72" s="61" t="s">
        <v>10</v>
      </c>
      <c r="B72" s="63"/>
      <c r="C72" s="46">
        <v>5</v>
      </c>
      <c r="D72" s="56" t="e">
        <f t="shared" si="15"/>
        <v>#DIV/0!</v>
      </c>
      <c r="E72" s="47"/>
      <c r="F72" s="49" t="e">
        <f>E66</f>
        <v>#DIV/0!</v>
      </c>
      <c r="G72" s="50" t="e">
        <f t="shared" si="13"/>
        <v>#DIV/0!</v>
      </c>
      <c r="H72" s="113"/>
      <c r="I72" s="85"/>
      <c r="J72" s="53" t="e">
        <f t="shared" si="14"/>
        <v>#DIV/0!</v>
      </c>
    </row>
    <row r="73" spans="1:10" ht="15.75" customHeight="1" x14ac:dyDescent="0.3">
      <c r="A73" s="65" t="s">
        <v>46</v>
      </c>
      <c r="B73" s="86"/>
      <c r="C73" s="46">
        <v>6</v>
      </c>
      <c r="D73" s="56" t="e">
        <f t="shared" si="15"/>
        <v>#DIV/0!</v>
      </c>
      <c r="E73" s="47"/>
      <c r="F73" s="49" t="e">
        <f>E66</f>
        <v>#DIV/0!</v>
      </c>
      <c r="G73" s="50" t="e">
        <f t="shared" si="13"/>
        <v>#DIV/0!</v>
      </c>
      <c r="H73" s="113"/>
      <c r="I73" s="85"/>
      <c r="J73" s="53" t="e">
        <f t="shared" si="14"/>
        <v>#DIV/0!</v>
      </c>
    </row>
    <row r="74" spans="1:10" ht="15.75" customHeight="1" x14ac:dyDescent="0.3">
      <c r="A74" s="106" t="s">
        <v>47</v>
      </c>
      <c r="B74" s="109"/>
      <c r="C74" s="46">
        <v>7</v>
      </c>
      <c r="D74" s="56" t="e">
        <f t="shared" si="15"/>
        <v>#DIV/0!</v>
      </c>
      <c r="E74" s="47"/>
      <c r="F74" s="49" t="e">
        <f>E66</f>
        <v>#DIV/0!</v>
      </c>
      <c r="G74" s="50" t="e">
        <f t="shared" si="13"/>
        <v>#DIV/0!</v>
      </c>
      <c r="H74" s="113"/>
      <c r="I74" s="85"/>
      <c r="J74" s="53" t="e">
        <f t="shared" si="14"/>
        <v>#DIV/0!</v>
      </c>
    </row>
    <row r="75" spans="1:10" ht="15.75" customHeight="1" x14ac:dyDescent="0.3">
      <c r="A75" s="107"/>
      <c r="B75" s="110"/>
      <c r="C75" s="46">
        <v>8</v>
      </c>
      <c r="D75" s="56" t="e">
        <f t="shared" si="15"/>
        <v>#DIV/0!</v>
      </c>
      <c r="E75" s="47"/>
      <c r="F75" s="49" t="e">
        <f>E66</f>
        <v>#DIV/0!</v>
      </c>
      <c r="G75" s="50" t="e">
        <f t="shared" si="13"/>
        <v>#DIV/0!</v>
      </c>
      <c r="H75" s="113"/>
      <c r="I75" s="47"/>
      <c r="J75" s="53" t="e">
        <f t="shared" si="14"/>
        <v>#DIV/0!</v>
      </c>
    </row>
    <row r="76" spans="1:10" ht="15.75" customHeight="1" x14ac:dyDescent="0.3">
      <c r="A76" s="107"/>
      <c r="B76" s="110"/>
      <c r="C76" s="46">
        <v>9</v>
      </c>
      <c r="D76" s="56" t="e">
        <f t="shared" si="15"/>
        <v>#DIV/0!</v>
      </c>
      <c r="E76" s="47"/>
      <c r="F76" s="49" t="e">
        <f>E66</f>
        <v>#DIV/0!</v>
      </c>
      <c r="G76" s="50" t="e">
        <f t="shared" si="13"/>
        <v>#DIV/0!</v>
      </c>
      <c r="H76" s="113"/>
      <c r="I76" s="47"/>
      <c r="J76" s="53" t="e">
        <f t="shared" si="14"/>
        <v>#DIV/0!</v>
      </c>
    </row>
    <row r="77" spans="1:10" ht="15.75" customHeight="1" x14ac:dyDescent="0.3">
      <c r="A77" s="107"/>
      <c r="B77" s="110"/>
      <c r="C77" s="46">
        <v>10</v>
      </c>
      <c r="D77" s="56" t="e">
        <f t="shared" si="15"/>
        <v>#DIV/0!</v>
      </c>
      <c r="E77" s="47"/>
      <c r="F77" s="49" t="e">
        <f>E66</f>
        <v>#DIV/0!</v>
      </c>
      <c r="G77" s="50" t="e">
        <f t="shared" si="13"/>
        <v>#DIV/0!</v>
      </c>
      <c r="H77" s="114"/>
      <c r="I77" s="47"/>
      <c r="J77" s="53" t="e">
        <f t="shared" si="14"/>
        <v>#DIV/0!</v>
      </c>
    </row>
    <row r="78" spans="1:10" ht="15.75" customHeight="1" x14ac:dyDescent="0.3">
      <c r="A78" s="108"/>
      <c r="B78" s="111"/>
      <c r="C78" s="70"/>
      <c r="D78" s="70"/>
      <c r="E78" s="71"/>
      <c r="F78" s="72" t="s">
        <v>207</v>
      </c>
      <c r="G78" s="73" t="e">
        <f>SUM(G68:G77)</f>
        <v>#DIV/0!</v>
      </c>
      <c r="H78" s="75"/>
      <c r="I78" s="76" t="s">
        <v>51</v>
      </c>
      <c r="J78" s="77" t="e">
        <f>SUM(J68:J77)</f>
        <v>#DIV/0!</v>
      </c>
    </row>
    <row r="79" spans="1:10" ht="15.75" customHeight="1" x14ac:dyDescent="0.25"/>
    <row r="80" spans="1:10" ht="15.75" customHeight="1" x14ac:dyDescent="0.3">
      <c r="A80" s="29" t="str">
        <f>$A$1</f>
        <v>DEL DIOS</v>
      </c>
      <c r="B80" s="30" t="s">
        <v>23</v>
      </c>
      <c r="C80" s="81">
        <v>0</v>
      </c>
      <c r="D80" s="32" t="s">
        <v>24</v>
      </c>
      <c r="E80" s="33" t="e">
        <f>H80/J80</f>
        <v>#DIV/0!</v>
      </c>
      <c r="F80" s="34" t="s">
        <v>25</v>
      </c>
      <c r="G80" s="35" t="s">
        <v>26</v>
      </c>
      <c r="H80" s="82"/>
      <c r="I80" s="37" t="s">
        <v>27</v>
      </c>
      <c r="J80" s="83"/>
    </row>
    <row r="81" spans="1:10" ht="15.75" customHeight="1" x14ac:dyDescent="0.3">
      <c r="A81" s="39" t="s">
        <v>28</v>
      </c>
      <c r="B81" s="40">
        <v>6</v>
      </c>
      <c r="C81" s="41" t="s">
        <v>29</v>
      </c>
      <c r="D81" s="41" t="s">
        <v>30</v>
      </c>
      <c r="E81" s="42" t="s">
        <v>31</v>
      </c>
      <c r="F81" s="42" t="s">
        <v>32</v>
      </c>
      <c r="G81" s="42" t="s">
        <v>208</v>
      </c>
      <c r="H81" s="43" t="s">
        <v>34</v>
      </c>
      <c r="I81" s="42" t="s">
        <v>35</v>
      </c>
      <c r="J81" s="44" t="s">
        <v>37</v>
      </c>
    </row>
    <row r="82" spans="1:10" ht="15.75" customHeight="1" x14ac:dyDescent="0.3">
      <c r="A82" s="15" t="s">
        <v>39</v>
      </c>
      <c r="B82" s="84"/>
      <c r="C82" s="46">
        <v>1</v>
      </c>
      <c r="D82" s="46" t="e">
        <f>$E$10*0.5+C80</f>
        <v>#DIV/0!</v>
      </c>
      <c r="E82" s="47"/>
      <c r="F82" s="49" t="e">
        <f>E80</f>
        <v>#DIV/0!</v>
      </c>
      <c r="G82" s="50" t="e">
        <f t="shared" ref="G82:G91" si="16">E82*F82*$H$13</f>
        <v>#DIV/0!</v>
      </c>
      <c r="H82" s="51" t="s">
        <v>210</v>
      </c>
      <c r="I82" s="85"/>
      <c r="J82" s="53" t="e">
        <f t="shared" ref="J82:J91" si="17">G82*I82</f>
        <v>#DIV/0!</v>
      </c>
    </row>
    <row r="83" spans="1:10" ht="15.75" customHeight="1" x14ac:dyDescent="0.3">
      <c r="A83" s="54" t="s">
        <v>43</v>
      </c>
      <c r="B83" s="62"/>
      <c r="C83" s="46">
        <v>2</v>
      </c>
      <c r="D83" s="56" t="e">
        <f t="shared" ref="D83:D91" si="18">D82+$E$10</f>
        <v>#DIV/0!</v>
      </c>
      <c r="E83" s="47"/>
      <c r="F83" s="49" t="e">
        <f>E80</f>
        <v>#DIV/0!</v>
      </c>
      <c r="G83" s="50" t="e">
        <f t="shared" si="16"/>
        <v>#DIV/0!</v>
      </c>
      <c r="H83" s="112">
        <v>6.9444444440000001E-3</v>
      </c>
      <c r="I83" s="85"/>
      <c r="J83" s="53" t="e">
        <f t="shared" si="17"/>
        <v>#DIV/0!</v>
      </c>
    </row>
    <row r="84" spans="1:10" ht="15.75" customHeight="1" x14ac:dyDescent="0.3">
      <c r="A84" s="59" t="s">
        <v>44</v>
      </c>
      <c r="B84" s="62"/>
      <c r="C84" s="46">
        <v>3</v>
      </c>
      <c r="D84" s="56" t="e">
        <f t="shared" si="18"/>
        <v>#DIV/0!</v>
      </c>
      <c r="E84" s="47"/>
      <c r="F84" s="49" t="e">
        <f>E80</f>
        <v>#DIV/0!</v>
      </c>
      <c r="G84" s="50" t="e">
        <f t="shared" si="16"/>
        <v>#DIV/0!</v>
      </c>
      <c r="H84" s="113"/>
      <c r="I84" s="85"/>
      <c r="J84" s="53" t="e">
        <f t="shared" si="17"/>
        <v>#DIV/0!</v>
      </c>
    </row>
    <row r="85" spans="1:10" ht="15.75" customHeight="1" x14ac:dyDescent="0.3">
      <c r="A85" s="61" t="s">
        <v>9</v>
      </c>
      <c r="B85" s="62"/>
      <c r="C85" s="46">
        <v>4</v>
      </c>
      <c r="D85" s="56" t="e">
        <f t="shared" si="18"/>
        <v>#DIV/0!</v>
      </c>
      <c r="E85" s="47"/>
      <c r="F85" s="49" t="e">
        <f>E80</f>
        <v>#DIV/0!</v>
      </c>
      <c r="G85" s="50" t="e">
        <f t="shared" si="16"/>
        <v>#DIV/0!</v>
      </c>
      <c r="H85" s="113"/>
      <c r="I85" s="85"/>
      <c r="J85" s="53" t="e">
        <f t="shared" si="17"/>
        <v>#DIV/0!</v>
      </c>
    </row>
    <row r="86" spans="1:10" ht="15.75" customHeight="1" x14ac:dyDescent="0.3">
      <c r="A86" s="61" t="s">
        <v>10</v>
      </c>
      <c r="B86" s="63"/>
      <c r="C86" s="46">
        <v>5</v>
      </c>
      <c r="D86" s="56" t="e">
        <f t="shared" si="18"/>
        <v>#DIV/0!</v>
      </c>
      <c r="E86" s="47"/>
      <c r="F86" s="49" t="e">
        <f>E80</f>
        <v>#DIV/0!</v>
      </c>
      <c r="G86" s="50" t="e">
        <f t="shared" si="16"/>
        <v>#DIV/0!</v>
      </c>
      <c r="H86" s="113"/>
      <c r="I86" s="85"/>
      <c r="J86" s="53" t="e">
        <f t="shared" si="17"/>
        <v>#DIV/0!</v>
      </c>
    </row>
    <row r="87" spans="1:10" ht="15.75" customHeight="1" x14ac:dyDescent="0.3">
      <c r="A87" s="65" t="s">
        <v>46</v>
      </c>
      <c r="B87" s="86"/>
      <c r="C87" s="46">
        <v>6</v>
      </c>
      <c r="D87" s="56" t="e">
        <f t="shared" si="18"/>
        <v>#DIV/0!</v>
      </c>
      <c r="E87" s="47"/>
      <c r="F87" s="49" t="e">
        <f>E80</f>
        <v>#DIV/0!</v>
      </c>
      <c r="G87" s="50" t="e">
        <f t="shared" si="16"/>
        <v>#DIV/0!</v>
      </c>
      <c r="H87" s="113"/>
      <c r="I87" s="85"/>
      <c r="J87" s="53" t="e">
        <f t="shared" si="17"/>
        <v>#DIV/0!</v>
      </c>
    </row>
    <row r="88" spans="1:10" ht="15.75" customHeight="1" x14ac:dyDescent="0.3">
      <c r="A88" s="106" t="s">
        <v>47</v>
      </c>
      <c r="B88" s="109"/>
      <c r="C88" s="46">
        <v>7</v>
      </c>
      <c r="D88" s="56" t="e">
        <f t="shared" si="18"/>
        <v>#DIV/0!</v>
      </c>
      <c r="E88" s="47"/>
      <c r="F88" s="49" t="e">
        <f>E80</f>
        <v>#DIV/0!</v>
      </c>
      <c r="G88" s="50" t="e">
        <f t="shared" si="16"/>
        <v>#DIV/0!</v>
      </c>
      <c r="H88" s="113"/>
      <c r="I88" s="85"/>
      <c r="J88" s="53" t="e">
        <f t="shared" si="17"/>
        <v>#DIV/0!</v>
      </c>
    </row>
    <row r="89" spans="1:10" ht="15.75" customHeight="1" x14ac:dyDescent="0.3">
      <c r="A89" s="107"/>
      <c r="B89" s="110"/>
      <c r="C89" s="46">
        <v>8</v>
      </c>
      <c r="D89" s="56" t="e">
        <f t="shared" si="18"/>
        <v>#DIV/0!</v>
      </c>
      <c r="E89" s="47"/>
      <c r="F89" s="49" t="e">
        <f>E80</f>
        <v>#DIV/0!</v>
      </c>
      <c r="G89" s="50" t="e">
        <f t="shared" si="16"/>
        <v>#DIV/0!</v>
      </c>
      <c r="H89" s="113"/>
      <c r="I89" s="47"/>
      <c r="J89" s="53" t="e">
        <f t="shared" si="17"/>
        <v>#DIV/0!</v>
      </c>
    </row>
    <row r="90" spans="1:10" ht="15.75" customHeight="1" x14ac:dyDescent="0.3">
      <c r="A90" s="107"/>
      <c r="B90" s="110"/>
      <c r="C90" s="46">
        <v>9</v>
      </c>
      <c r="D90" s="56" t="e">
        <f t="shared" si="18"/>
        <v>#DIV/0!</v>
      </c>
      <c r="E90" s="47"/>
      <c r="F90" s="49" t="e">
        <f>E80</f>
        <v>#DIV/0!</v>
      </c>
      <c r="G90" s="50" t="e">
        <f t="shared" si="16"/>
        <v>#DIV/0!</v>
      </c>
      <c r="H90" s="113"/>
      <c r="I90" s="47"/>
      <c r="J90" s="53" t="e">
        <f t="shared" si="17"/>
        <v>#DIV/0!</v>
      </c>
    </row>
    <row r="91" spans="1:10" ht="15.75" customHeight="1" x14ac:dyDescent="0.3">
      <c r="A91" s="107"/>
      <c r="B91" s="110"/>
      <c r="C91" s="46">
        <v>10</v>
      </c>
      <c r="D91" s="56" t="e">
        <f t="shared" si="18"/>
        <v>#DIV/0!</v>
      </c>
      <c r="E91" s="47"/>
      <c r="F91" s="49" t="e">
        <f>E80</f>
        <v>#DIV/0!</v>
      </c>
      <c r="G91" s="50" t="e">
        <f t="shared" si="16"/>
        <v>#DIV/0!</v>
      </c>
      <c r="H91" s="114"/>
      <c r="I91" s="47"/>
      <c r="J91" s="53" t="e">
        <f t="shared" si="17"/>
        <v>#DIV/0!</v>
      </c>
    </row>
    <row r="92" spans="1:10" ht="15.75" customHeight="1" x14ac:dyDescent="0.3">
      <c r="A92" s="108"/>
      <c r="B92" s="111"/>
      <c r="C92" s="70"/>
      <c r="D92" s="70"/>
      <c r="E92" s="71"/>
      <c r="F92" s="72" t="s">
        <v>213</v>
      </c>
      <c r="G92" s="73" t="e">
        <f>SUM(G82:G91)</f>
        <v>#DIV/0!</v>
      </c>
      <c r="H92" s="75"/>
      <c r="I92" s="76" t="s">
        <v>51</v>
      </c>
      <c r="J92" s="77" t="e">
        <f>SUM(J82:J91)</f>
        <v>#DIV/0!</v>
      </c>
    </row>
    <row r="93" spans="1:10" ht="15.75" customHeight="1" x14ac:dyDescent="0.25"/>
    <row r="94" spans="1:10" ht="15.75" customHeight="1" x14ac:dyDescent="0.25"/>
    <row r="95" spans="1:10" ht="15.75" customHeight="1" x14ac:dyDescent="0.25"/>
    <row r="96" spans="1:10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B1:G1"/>
    <mergeCell ref="H13:H21"/>
    <mergeCell ref="A18:A22"/>
    <mergeCell ref="B18:B22"/>
    <mergeCell ref="H27:H35"/>
    <mergeCell ref="B32:B36"/>
    <mergeCell ref="A88:A92"/>
    <mergeCell ref="B88:B92"/>
    <mergeCell ref="H41:H49"/>
    <mergeCell ref="H55:H63"/>
    <mergeCell ref="H69:H77"/>
    <mergeCell ref="H83:H91"/>
    <mergeCell ref="B46:B50"/>
    <mergeCell ref="A32:A36"/>
    <mergeCell ref="A46:A50"/>
    <mergeCell ref="A60:A64"/>
    <mergeCell ref="B60:B64"/>
    <mergeCell ref="A74:A78"/>
    <mergeCell ref="B74:B78"/>
  </mergeCells>
  <dataValidations count="1">
    <dataValidation type="list" allowBlank="1" showErrorMessage="1" sqref="B17 B31 B45 B59 B73 B87">
      <formula1>$H$5:$H$8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Moonsong</vt:lpstr>
      <vt:lpstr>Kit Carson</vt:lpstr>
      <vt:lpstr>Felicita</vt:lpstr>
      <vt:lpstr>Green Valley(N)</vt:lpstr>
      <vt:lpstr>Green Valley(S)</vt:lpstr>
      <vt:lpstr>DelDios</vt:lpstr>
      <vt:lpstr>Cloverdale</vt:lpstr>
      <vt:lpstr>Guejito</vt:lpstr>
      <vt:lpstr>Sycamore</vt:lpstr>
      <vt:lpstr>San Dieguito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Burns, Jeremy</dc:creator>
  <cp:lastModifiedBy>Messina, Alex</cp:lastModifiedBy>
  <dcterms:created xsi:type="dcterms:W3CDTF">2020-01-13T20:13:49Z</dcterms:created>
  <dcterms:modified xsi:type="dcterms:W3CDTF">2020-03-08T08:41:02Z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e032af0bb72a454496a15a827c70d28d</vt:lpwstr>
  </property>
</Properties>
</file>