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2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 l="1"/>
  <c r="D12" i="1"/>
  <c r="B12" i="1"/>
  <c r="D11" i="1" l="1"/>
  <c r="B11" i="1"/>
  <c r="D10" i="1" l="1"/>
  <c r="B10" i="1"/>
  <c r="E10" i="1" l="1"/>
  <c r="E11" i="1"/>
  <c r="E12" i="1"/>
  <c r="E13" i="1"/>
  <c r="C10" i="1"/>
  <c r="C11" i="1"/>
  <c r="C12" i="1"/>
  <c r="C13" i="1"/>
  <c r="H10" i="1"/>
  <c r="I10" i="1" s="1"/>
  <c r="H11" i="1"/>
  <c r="I11" i="1" s="1"/>
  <c r="H12" i="1"/>
  <c r="I12" i="1" s="1"/>
  <c r="H13" i="1"/>
  <c r="I13" i="1" s="1"/>
  <c r="F10" i="1"/>
  <c r="G10" i="1" s="1"/>
  <c r="F11" i="1"/>
  <c r="G11" i="1" s="1"/>
  <c r="F12" i="1"/>
  <c r="G12" i="1" s="1"/>
  <c r="F13" i="1"/>
  <c r="G13" i="1" s="1"/>
  <c r="D9" i="1"/>
  <c r="E9" i="1" s="1"/>
  <c r="B9" i="1"/>
  <c r="F9" i="1" s="1"/>
  <c r="G9" i="1" s="1"/>
  <c r="H9" i="1" l="1"/>
  <c r="I9" i="1" s="1"/>
  <c r="C9" i="1"/>
  <c r="B3" i="1"/>
</calcChain>
</file>

<file path=xl/sharedStrings.xml><?xml version="1.0" encoding="utf-8"?>
<sst xmlns="http://schemas.openxmlformats.org/spreadsheetml/2006/main" count="34" uniqueCount="30">
  <si>
    <t>Maximum number of aliquots</t>
  </si>
  <si>
    <t>Aliquot volume (mL)</t>
  </si>
  <si>
    <t>Bottle volume (L)</t>
  </si>
  <si>
    <t>Target number of aliquots</t>
  </si>
  <si>
    <t>Forecasted Rainfall (in)</t>
  </si>
  <si>
    <t>Site</t>
  </si>
  <si>
    <t>DW0011-Bernardo Plaza</t>
  </si>
  <si>
    <t>cf</t>
  </si>
  <si>
    <t>gal</t>
  </si>
  <si>
    <t>cfs</t>
  </si>
  <si>
    <t>gpm</t>
  </si>
  <si>
    <t>DW0317-Tazon</t>
  </si>
  <si>
    <t>DW914-Lomica</t>
  </si>
  <si>
    <t>HDG101-El Ku</t>
  </si>
  <si>
    <t>HDG102-Via Rancho</t>
  </si>
  <si>
    <t>1. Based on linear rainfall/runoff relationship (see FLOW worksheets \\SDG1-FS1\SDShare\Projects-South\Environmental - Schaedler\5025-19-1029 City of SD TO 29 Hodges Nutrient Source Investigation\Data &amp; Field Records\Flow data\MS4 Flow Processed)</t>
  </si>
  <si>
    <r>
      <t>Predicted Total Storm Flow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</si>
  <si>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Predicted Peak Flow</t>
    </r>
    <r>
      <rPr>
        <vertAlign val="superscript"/>
        <sz val="11"/>
        <color theme="1"/>
        <rFont val="Calibri"/>
        <family val="2"/>
        <scheme val="minor"/>
      </rPr>
      <t>1</t>
    </r>
  </si>
  <si>
    <t>=modify</t>
  </si>
  <si>
    <t>=pacing estimate</t>
  </si>
  <si>
    <t>2. Based on predicted stormflow total divided by target number of aliquots</t>
  </si>
  <si>
    <r>
      <t>Total Stormflow based pacing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</si>
  <si>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Peak Stormflow based pacing</t>
    </r>
    <r>
      <rPr>
        <vertAlign val="superscript"/>
        <sz val="11"/>
        <color theme="1"/>
        <rFont val="Calibri"/>
        <family val="2"/>
        <scheme val="minor"/>
      </rPr>
      <t>3</t>
    </r>
  </si>
  <si>
    <t>3.  Based on a minimum 5 minute time interval between aliquots during predicted peak flow</t>
  </si>
  <si>
    <t>2,500 gal</t>
  </si>
  <si>
    <t>2500 cf</t>
  </si>
  <si>
    <t>12000 gal</t>
  </si>
  <si>
    <t>5,000 gal</t>
  </si>
  <si>
    <t>3,000 gal</t>
  </si>
  <si>
    <t>Start of Storm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</si>
</sst>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6" xfId="0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7" xfId="0" applyFont="1" applyFill="1" applyBorder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1" fontId="0" fillId="3" borderId="13" xfId="0" applyNumberFormat="1" applyFill="1" applyBorder="1"/>
    <xf numFmtId="1" fontId="0" fillId="3" borderId="14" xfId="0" applyNumberFormat="1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1" fontId="0" fillId="3" borderId="17" xfId="0" applyNumberFormat="1" applyFill="1" applyBorder="1"/>
    <xf numFmtId="1" fontId="0" fillId="3" borderId="18" xfId="0" applyNumberFormat="1" applyFill="1" applyBorder="1"/>
    <xf numFmtId="1" fontId="0" fillId="3" borderId="12" xfId="0" applyNumberFormat="1" applyFill="1" applyBorder="1"/>
    <xf numFmtId="1" fontId="0" fillId="3" borderId="8" xfId="0" applyNumberFormat="1" applyFill="1" applyBorder="1"/>
    <xf numFmtId="1" fontId="0" fillId="3" borderId="21" xfId="0" applyNumberFormat="1" applyFill="1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3" fontId="0" fillId="0" borderId="19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20" xfId="0" applyNumberForma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0" xfId="0" applyNumberForma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tabSelected="1" workbookViewId="0">
      <selection activeCell="J8" sqref="J8"/>
    </sheetView>
  </sheetViews>
  <sheetFormatPr defaultRowHeight="14.4" x14ac:dyDescent="0.3"/>
  <cols>
    <col min="1" max="1" width="33.44140625" customWidth="1"/>
    <col min="2" max="2" width="16.109375" customWidth="1"/>
    <col min="3" max="3" width="14.6640625" customWidth="1"/>
    <col min="4" max="4" width="12.88671875" customWidth="1"/>
    <col min="5" max="5" width="13.5546875" customWidth="1"/>
    <col min="6" max="6" width="13.88671875" customWidth="1"/>
    <col min="7" max="7" width="14" customWidth="1"/>
    <col min="8" max="8" width="11.33203125" customWidth="1"/>
    <col min="9" max="9" width="16.44140625" customWidth="1"/>
  </cols>
  <sheetData>
    <row r="1" spans="1:13" x14ac:dyDescent="0.3">
      <c r="A1" s="1" t="s">
        <v>2</v>
      </c>
      <c r="B1" s="1">
        <v>20</v>
      </c>
      <c r="D1" s="13"/>
      <c r="E1" s="14" t="s">
        <v>18</v>
      </c>
    </row>
    <row r="2" spans="1:13" x14ac:dyDescent="0.3">
      <c r="A2" s="1" t="s">
        <v>1</v>
      </c>
      <c r="B2" s="1">
        <v>250</v>
      </c>
      <c r="D2" s="15"/>
      <c r="E2" s="14" t="s">
        <v>19</v>
      </c>
    </row>
    <row r="3" spans="1:13" ht="15" thickBot="1" x14ac:dyDescent="0.35">
      <c r="A3" s="2" t="s">
        <v>0</v>
      </c>
      <c r="B3" s="2">
        <f>B1/(B2/1000)</f>
        <v>80</v>
      </c>
    </row>
    <row r="4" spans="1:13" x14ac:dyDescent="0.3">
      <c r="A4" s="3" t="s">
        <v>3</v>
      </c>
      <c r="B4" s="6">
        <v>65</v>
      </c>
    </row>
    <row r="5" spans="1:13" ht="15" thickBot="1" x14ac:dyDescent="0.35">
      <c r="A5" s="4" t="s">
        <v>4</v>
      </c>
      <c r="B5" s="7">
        <v>0.5</v>
      </c>
    </row>
    <row r="6" spans="1:13" ht="15" thickBot="1" x14ac:dyDescent="0.35"/>
    <row r="7" spans="1:13" ht="16.2" x14ac:dyDescent="0.3">
      <c r="A7" s="39" t="s">
        <v>5</v>
      </c>
      <c r="B7" s="41" t="s">
        <v>16</v>
      </c>
      <c r="C7" s="42"/>
      <c r="D7" s="41" t="s">
        <v>17</v>
      </c>
      <c r="E7" s="42"/>
      <c r="F7" s="41" t="s">
        <v>21</v>
      </c>
      <c r="G7" s="42"/>
      <c r="H7" s="41" t="s">
        <v>22</v>
      </c>
      <c r="I7" s="42"/>
      <c r="J7" s="38"/>
      <c r="K7" s="38"/>
      <c r="L7" s="38"/>
      <c r="M7" s="38"/>
    </row>
    <row r="8" spans="1:13" ht="15" thickBot="1" x14ac:dyDescent="0.35">
      <c r="A8" s="40"/>
      <c r="B8" s="4" t="s">
        <v>7</v>
      </c>
      <c r="C8" s="5" t="s">
        <v>8</v>
      </c>
      <c r="D8" s="25" t="s">
        <v>9</v>
      </c>
      <c r="E8" s="26" t="s">
        <v>10</v>
      </c>
      <c r="F8" s="4" t="s">
        <v>7</v>
      </c>
      <c r="G8" s="5" t="s">
        <v>8</v>
      </c>
      <c r="H8" s="4" t="s">
        <v>7</v>
      </c>
      <c r="I8" s="5" t="s">
        <v>8</v>
      </c>
      <c r="J8" s="44" t="s">
        <v>29</v>
      </c>
    </row>
    <row r="9" spans="1:13" x14ac:dyDescent="0.3">
      <c r="A9" s="8" t="s">
        <v>6</v>
      </c>
      <c r="B9" s="33">
        <f>(14492*B5)-929.06</f>
        <v>6316.9400000000005</v>
      </c>
      <c r="C9" s="34">
        <f>B9*7.48052</f>
        <v>47253.996008800008</v>
      </c>
      <c r="D9" s="27">
        <f>(3.6074*B5)-0.2369</f>
        <v>1.5668000000000002</v>
      </c>
      <c r="E9" s="28">
        <f>D9*448.8325</f>
        <v>703.23076100000003</v>
      </c>
      <c r="F9" s="22">
        <f>B9/$B$4</f>
        <v>97.183692307692311</v>
      </c>
      <c r="G9" s="19">
        <f>F9*7.48052</f>
        <v>726.98455398153851</v>
      </c>
      <c r="H9" s="18">
        <f>D9*60*5</f>
        <v>470.04000000000008</v>
      </c>
      <c r="I9" s="19">
        <f>H9*7.48052</f>
        <v>3516.1436208000009</v>
      </c>
      <c r="J9" t="s">
        <v>28</v>
      </c>
    </row>
    <row r="10" spans="1:13" x14ac:dyDescent="0.3">
      <c r="A10" s="9" t="s">
        <v>11</v>
      </c>
      <c r="B10" s="35">
        <f>(15743*B5)+689.72</f>
        <v>8561.2199999999993</v>
      </c>
      <c r="C10" s="33">
        <f t="shared" ref="C10:C13" si="0">B10*7.48052</f>
        <v>64042.377434399998</v>
      </c>
      <c r="D10" s="29">
        <f>(5.2437*B5)-0.3145</f>
        <v>2.3073499999999996</v>
      </c>
      <c r="E10" s="30">
        <f t="shared" ref="E10:E13" si="1">D10*448.8325</f>
        <v>1035.6136688749998</v>
      </c>
      <c r="F10" s="23">
        <f t="shared" ref="F10:F13" si="2">B10/$B$4</f>
        <v>131.71107692307692</v>
      </c>
      <c r="G10" s="17">
        <f t="shared" ref="G10:G13" si="3">F10*7.48052</f>
        <v>985.26734514461532</v>
      </c>
      <c r="H10" s="16">
        <f t="shared" ref="H10:H13" si="4">D10*60*5</f>
        <v>692.20499999999993</v>
      </c>
      <c r="I10" s="17">
        <f t="shared" ref="I10:I13" si="5">H10*7.48052</f>
        <v>5178.0533465999997</v>
      </c>
      <c r="J10" t="s">
        <v>27</v>
      </c>
    </row>
    <row r="11" spans="1:13" x14ac:dyDescent="0.3">
      <c r="A11" s="9" t="s">
        <v>12</v>
      </c>
      <c r="B11" s="35">
        <f>(190228*B5)-13695</f>
        <v>81419</v>
      </c>
      <c r="C11" s="33">
        <f t="shared" si="0"/>
        <v>609056.45788</v>
      </c>
      <c r="D11" s="29">
        <f>(9.7764*B5)+1.2756</f>
        <v>6.1638000000000002</v>
      </c>
      <c r="E11" s="30">
        <f t="shared" si="1"/>
        <v>2766.5137635000001</v>
      </c>
      <c r="F11" s="23">
        <f t="shared" si="2"/>
        <v>1252.5999999999999</v>
      </c>
      <c r="G11" s="17">
        <f t="shared" si="3"/>
        <v>9370.0993519999993</v>
      </c>
      <c r="H11" s="16">
        <f t="shared" si="4"/>
        <v>1849.14</v>
      </c>
      <c r="I11" s="17">
        <f t="shared" si="5"/>
        <v>13832.528752800001</v>
      </c>
      <c r="J11" s="43" t="s">
        <v>26</v>
      </c>
    </row>
    <row r="12" spans="1:13" x14ac:dyDescent="0.3">
      <c r="A12" s="9" t="s">
        <v>13</v>
      </c>
      <c r="B12" s="35">
        <f>(17456*B5)-3086.5</f>
        <v>5641.5</v>
      </c>
      <c r="C12" s="33">
        <f t="shared" si="0"/>
        <v>42201.353580000003</v>
      </c>
      <c r="D12" s="29">
        <f>(2.0375*B5)+0.1468</f>
        <v>1.1655500000000001</v>
      </c>
      <c r="E12" s="30">
        <f t="shared" si="1"/>
        <v>523.13672037499998</v>
      </c>
      <c r="F12" s="23">
        <f t="shared" si="2"/>
        <v>86.792307692307688</v>
      </c>
      <c r="G12" s="17">
        <f t="shared" si="3"/>
        <v>649.25159353846152</v>
      </c>
      <c r="H12" s="16">
        <f t="shared" si="4"/>
        <v>349.66500000000002</v>
      </c>
      <c r="I12" s="17">
        <f t="shared" si="5"/>
        <v>2615.6760258000004</v>
      </c>
      <c r="J12" t="s">
        <v>24</v>
      </c>
    </row>
    <row r="13" spans="1:13" ht="15" thickBot="1" x14ac:dyDescent="0.35">
      <c r="A13" s="10" t="s">
        <v>14</v>
      </c>
      <c r="B13" s="36">
        <f>(98982*B5)+1856.2</f>
        <v>51347.199999999997</v>
      </c>
      <c r="C13" s="37">
        <f t="shared" si="0"/>
        <v>384103.756544</v>
      </c>
      <c r="D13" s="31">
        <f>(9.1432*B5)+4.496</f>
        <v>9.0676000000000005</v>
      </c>
      <c r="E13" s="32">
        <f t="shared" si="1"/>
        <v>4069.8335769999999</v>
      </c>
      <c r="F13" s="24">
        <f t="shared" si="2"/>
        <v>789.95692307692298</v>
      </c>
      <c r="G13" s="21">
        <f t="shared" si="3"/>
        <v>5909.2885622153844</v>
      </c>
      <c r="H13" s="20">
        <f t="shared" si="4"/>
        <v>2720.28</v>
      </c>
      <c r="I13" s="21">
        <f t="shared" si="5"/>
        <v>20349.108945600001</v>
      </c>
      <c r="J13" s="43" t="s">
        <v>25</v>
      </c>
    </row>
    <row r="14" spans="1:13" x14ac:dyDescent="0.3">
      <c r="A14" s="11" t="s">
        <v>15</v>
      </c>
    </row>
    <row r="15" spans="1:13" x14ac:dyDescent="0.3">
      <c r="A15" s="11" t="s">
        <v>20</v>
      </c>
    </row>
    <row r="16" spans="1:13" x14ac:dyDescent="0.3">
      <c r="A16" s="12" t="s">
        <v>23</v>
      </c>
    </row>
  </sheetData>
  <mergeCells count="7">
    <mergeCell ref="J7:K7"/>
    <mergeCell ref="L7:M7"/>
    <mergeCell ref="A7:A8"/>
    <mergeCell ref="F7:G7"/>
    <mergeCell ref="H7:I7"/>
    <mergeCell ref="B7:C7"/>
    <mergeCell ref="D7:E7"/>
  </mergeCells>
  <pageMargins left="0.25" right="0.25" top="0.75" bottom="0.75" header="0.3" footer="0.3"/>
  <pageSetup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2020-03-18T13:13:37Z</cp:lastPrinted>
  <dcterms:created xsi:type="dcterms:W3CDTF">2020-03-06T22:13:46Z</dcterms:created>
  <dcterms:modified xsi:type="dcterms:W3CDTF">2020-03-18T13:23:05Z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4c47e827a8854c95b1e4039b7a82d178</vt:lpwstr>
  </property>
</Properties>
</file>