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725" yWindow="-225" windowWidth="15330" windowHeight="9420" activeTab="2"/>
  </bookViews>
  <sheets>
    <sheet name="建筑数据" sheetId="11" r:id="rId1"/>
    <sheet name="副本数据" sheetId="12" r:id="rId2"/>
    <sheet name="兵种数据A" sheetId="13" r:id="rId3"/>
  </sheets>
  <definedNames>
    <definedName name="_xlnm._FilterDatabase" localSheetId="0" hidden="1">建筑数据!$A$1:$AG$133</definedName>
  </definedNames>
  <calcPr calcId="145621"/>
</workbook>
</file>

<file path=xl/calcChain.xml><?xml version="1.0" encoding="utf-8"?>
<calcChain xmlns="http://schemas.openxmlformats.org/spreadsheetml/2006/main">
  <c r="G11" i="12" l="1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L129" i="12"/>
  <c r="L130" i="12"/>
  <c r="O254" i="12" l="1"/>
  <c r="O255" i="12"/>
  <c r="O256" i="12"/>
  <c r="O257" i="12"/>
  <c r="O258" i="12"/>
  <c r="O259" i="12"/>
  <c r="O260" i="12"/>
  <c r="O261" i="12"/>
  <c r="O262" i="12"/>
  <c r="O263" i="12"/>
  <c r="O264" i="12"/>
  <c r="O265" i="12"/>
  <c r="O266" i="12"/>
  <c r="O267" i="12"/>
  <c r="O268" i="12"/>
  <c r="O269" i="12"/>
  <c r="O270" i="12"/>
  <c r="O271" i="12"/>
  <c r="O272" i="12"/>
  <c r="O273" i="12"/>
  <c r="O274" i="12"/>
  <c r="O275" i="12"/>
  <c r="O276" i="12"/>
  <c r="O277" i="12"/>
  <c r="O278" i="12"/>
  <c r="O279" i="12"/>
  <c r="O280" i="12"/>
  <c r="O281" i="12"/>
  <c r="K282" i="12"/>
  <c r="O282" i="12"/>
  <c r="O283" i="12"/>
  <c r="O284" i="12"/>
  <c r="O285" i="12"/>
  <c r="O286" i="12"/>
  <c r="G254" i="12"/>
  <c r="K254" i="12" s="1"/>
  <c r="G255" i="12"/>
  <c r="L255" i="12" s="1"/>
  <c r="N255" i="12" s="1"/>
  <c r="G256" i="12"/>
  <c r="K256" i="12" s="1"/>
  <c r="G257" i="12"/>
  <c r="K257" i="12" s="1"/>
  <c r="G258" i="12"/>
  <c r="K258" i="12" s="1"/>
  <c r="G259" i="12"/>
  <c r="K259" i="12" s="1"/>
  <c r="G260" i="12"/>
  <c r="K260" i="12" s="1"/>
  <c r="G261" i="12"/>
  <c r="L261" i="12" s="1"/>
  <c r="N261" i="12" s="1"/>
  <c r="G262" i="12"/>
  <c r="K262" i="12" s="1"/>
  <c r="G263" i="12"/>
  <c r="K263" i="12" s="1"/>
  <c r="G264" i="12"/>
  <c r="K264" i="12" s="1"/>
  <c r="G265" i="12"/>
  <c r="L265" i="12" s="1"/>
  <c r="N265" i="12" s="1"/>
  <c r="G266" i="12"/>
  <c r="K266" i="12" s="1"/>
  <c r="G267" i="12"/>
  <c r="K267" i="12" s="1"/>
  <c r="G268" i="12"/>
  <c r="K268" i="12" s="1"/>
  <c r="G269" i="12"/>
  <c r="L269" i="12" s="1"/>
  <c r="N269" i="12" s="1"/>
  <c r="G270" i="12"/>
  <c r="L270" i="12" s="1"/>
  <c r="N270" i="12" s="1"/>
  <c r="G271" i="12"/>
  <c r="L271" i="12" s="1"/>
  <c r="N271" i="12" s="1"/>
  <c r="G272" i="12"/>
  <c r="L272" i="12" s="1"/>
  <c r="N272" i="12" s="1"/>
  <c r="G273" i="12"/>
  <c r="K273" i="12" s="1"/>
  <c r="G274" i="12"/>
  <c r="K274" i="12" s="1"/>
  <c r="G275" i="12"/>
  <c r="K275" i="12" s="1"/>
  <c r="G276" i="12"/>
  <c r="L276" i="12" s="1"/>
  <c r="N276" i="12" s="1"/>
  <c r="G277" i="12"/>
  <c r="K277" i="12" s="1"/>
  <c r="G278" i="12"/>
  <c r="K278" i="12" s="1"/>
  <c r="G279" i="12"/>
  <c r="L279" i="12" s="1"/>
  <c r="N279" i="12" s="1"/>
  <c r="G280" i="12"/>
  <c r="L280" i="12" s="1"/>
  <c r="N280" i="12" s="1"/>
  <c r="G281" i="12"/>
  <c r="K281" i="12" s="1"/>
  <c r="G282" i="12"/>
  <c r="L282" i="12" s="1"/>
  <c r="N282" i="12" s="1"/>
  <c r="G283" i="12"/>
  <c r="L283" i="12" s="1"/>
  <c r="N283" i="12" s="1"/>
  <c r="G284" i="12"/>
  <c r="K284" i="12" s="1"/>
  <c r="G285" i="12"/>
  <c r="L285" i="12" s="1"/>
  <c r="N285" i="12" s="1"/>
  <c r="G286" i="12"/>
  <c r="K286" i="12" s="1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54" i="12"/>
  <c r="K270" i="12" l="1"/>
  <c r="L254" i="12"/>
  <c r="N254" i="12" s="1"/>
  <c r="L286" i="12"/>
  <c r="N286" i="12" s="1"/>
  <c r="K285" i="12"/>
  <c r="L284" i="12"/>
  <c r="N284" i="12" s="1"/>
  <c r="K283" i="12"/>
  <c r="L281" i="12"/>
  <c r="N281" i="12" s="1"/>
  <c r="K280" i="12"/>
  <c r="K279" i="12"/>
  <c r="L278" i="12"/>
  <c r="N278" i="12" s="1"/>
  <c r="L277" i="12"/>
  <c r="N277" i="12" s="1"/>
  <c r="K276" i="12"/>
  <c r="L275" i="12"/>
  <c r="N275" i="12" s="1"/>
  <c r="L274" i="12"/>
  <c r="N274" i="12" s="1"/>
  <c r="L273" i="12"/>
  <c r="N273" i="12" s="1"/>
  <c r="K272" i="12"/>
  <c r="K271" i="12"/>
  <c r="K269" i="12"/>
  <c r="L268" i="12"/>
  <c r="N268" i="12" s="1"/>
  <c r="L267" i="12"/>
  <c r="N267" i="12" s="1"/>
  <c r="L266" i="12"/>
  <c r="N266" i="12" s="1"/>
  <c r="K265" i="12"/>
  <c r="L264" i="12"/>
  <c r="N264" i="12" s="1"/>
  <c r="L263" i="12"/>
  <c r="N263" i="12" s="1"/>
  <c r="L262" i="12"/>
  <c r="N262" i="12" s="1"/>
  <c r="K261" i="12"/>
  <c r="L260" i="12"/>
  <c r="N260" i="12" s="1"/>
  <c r="L259" i="12"/>
  <c r="N259" i="12" s="1"/>
  <c r="L258" i="12"/>
  <c r="N258" i="12" s="1"/>
  <c r="L257" i="12"/>
  <c r="N257" i="12" s="1"/>
  <c r="L256" i="12"/>
  <c r="N256" i="12" s="1"/>
  <c r="K255" i="12"/>
  <c r="V4" i="12"/>
  <c r="V5" i="12"/>
  <c r="V6" i="12"/>
  <c r="V7" i="12"/>
  <c r="V8" i="12"/>
  <c r="V3" i="12"/>
  <c r="U4" i="12"/>
  <c r="U5" i="12"/>
  <c r="U6" i="12"/>
  <c r="U7" i="12"/>
  <c r="U8" i="12"/>
  <c r="U3" i="12"/>
  <c r="T4" i="12"/>
  <c r="T5" i="12"/>
  <c r="T6" i="12"/>
  <c r="T7" i="12"/>
  <c r="T8" i="12"/>
  <c r="T3" i="12"/>
  <c r="S4" i="12"/>
  <c r="S5" i="12"/>
  <c r="S6" i="12"/>
  <c r="S7" i="12"/>
  <c r="S8" i="12"/>
  <c r="S3" i="12"/>
  <c r="AB60" i="11" l="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59" i="11"/>
  <c r="G192" i="12" l="1"/>
  <c r="G85" i="13"/>
  <c r="G86" i="13"/>
  <c r="G87" i="13"/>
  <c r="G88" i="13"/>
  <c r="G84" i="13"/>
  <c r="O54" i="11" l="1"/>
  <c r="O53" i="11"/>
  <c r="J135" i="13"/>
  <c r="J136" i="13"/>
  <c r="J137" i="13"/>
  <c r="J138" i="13"/>
  <c r="H135" i="13"/>
  <c r="H136" i="13"/>
  <c r="H137" i="13"/>
  <c r="H138" i="13"/>
  <c r="H134" i="13"/>
  <c r="J134" i="13"/>
  <c r="V37" i="13"/>
  <c r="V38" i="13"/>
  <c r="V39" i="13"/>
  <c r="V40" i="13"/>
  <c r="V41" i="13"/>
  <c r="V44" i="13"/>
  <c r="V45" i="13"/>
  <c r="V46" i="13"/>
  <c r="V47" i="13"/>
  <c r="V48" i="13"/>
  <c r="V10" i="13"/>
  <c r="V11" i="13"/>
  <c r="V12" i="13"/>
  <c r="V13" i="13"/>
  <c r="V9" i="13"/>
  <c r="V6" i="13"/>
  <c r="V4" i="13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59" i="11"/>
  <c r="V90" i="11" l="1"/>
  <c r="Z90" i="11"/>
  <c r="X90" i="11"/>
  <c r="Y90" i="11" s="1"/>
  <c r="U90" i="11" l="1"/>
  <c r="AS23" i="12"/>
  <c r="AS24" i="12"/>
  <c r="AS22" i="12"/>
  <c r="T11" i="12"/>
  <c r="T12" i="12"/>
  <c r="T13" i="12"/>
  <c r="T14" i="12"/>
  <c r="T15" i="12"/>
  <c r="T16" i="12"/>
  <c r="T17" i="12"/>
  <c r="T18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171" i="12"/>
  <c r="T172" i="12"/>
  <c r="T173" i="12"/>
  <c r="T174" i="12"/>
  <c r="T175" i="12"/>
  <c r="T176" i="12"/>
  <c r="T177" i="12"/>
  <c r="T178" i="12"/>
  <c r="T179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2" i="12"/>
  <c r="T193" i="12"/>
  <c r="T194" i="12"/>
  <c r="T195" i="12"/>
  <c r="T196" i="12"/>
  <c r="T197" i="12"/>
  <c r="T198" i="12"/>
  <c r="T199" i="12"/>
  <c r="T200" i="12"/>
  <c r="T201" i="12"/>
  <c r="T202" i="12"/>
  <c r="T203" i="12"/>
  <c r="T204" i="12"/>
  <c r="T205" i="12"/>
  <c r="T206" i="12"/>
  <c r="T207" i="12"/>
  <c r="T208" i="12"/>
  <c r="T209" i="12"/>
  <c r="T210" i="12"/>
  <c r="T211" i="12"/>
  <c r="T212" i="12"/>
  <c r="T213" i="12"/>
  <c r="T214" i="12"/>
  <c r="T215" i="12"/>
  <c r="T216" i="12"/>
  <c r="T217" i="12"/>
  <c r="T218" i="12"/>
  <c r="T219" i="12"/>
  <c r="T220" i="12"/>
  <c r="T221" i="12"/>
  <c r="T222" i="12"/>
  <c r="T223" i="12"/>
  <c r="T224" i="12"/>
  <c r="T225" i="12"/>
  <c r="T226" i="12"/>
  <c r="T227" i="12"/>
  <c r="T228" i="12"/>
  <c r="T229" i="12"/>
  <c r="T230" i="12"/>
  <c r="T231" i="12"/>
  <c r="T232" i="12"/>
  <c r="T233" i="12"/>
  <c r="T234" i="12"/>
  <c r="T235" i="12"/>
  <c r="T236" i="12"/>
  <c r="T237" i="12"/>
  <c r="T238" i="12"/>
  <c r="T239" i="12"/>
  <c r="T240" i="12"/>
  <c r="T241" i="12"/>
  <c r="T242" i="12"/>
  <c r="T243" i="12"/>
  <c r="T244" i="12"/>
  <c r="T245" i="12"/>
  <c r="T246" i="12"/>
  <c r="T247" i="12"/>
  <c r="T248" i="12"/>
  <c r="T249" i="12"/>
  <c r="T250" i="12"/>
  <c r="T251" i="12"/>
  <c r="T252" i="12"/>
  <c r="T253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19" i="12"/>
  <c r="I22" i="12"/>
  <c r="I2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O202" i="12"/>
  <c r="O203" i="12"/>
  <c r="O204" i="12"/>
  <c r="O205" i="12"/>
  <c r="O206" i="12"/>
  <c r="O207" i="12"/>
  <c r="O208" i="12"/>
  <c r="O209" i="12"/>
  <c r="O210" i="12"/>
  <c r="O211" i="12"/>
  <c r="O212" i="12"/>
  <c r="O213" i="12"/>
  <c r="O214" i="12"/>
  <c r="O215" i="12"/>
  <c r="O216" i="12"/>
  <c r="O217" i="12"/>
  <c r="O218" i="12"/>
  <c r="O219" i="12"/>
  <c r="O220" i="12"/>
  <c r="O221" i="12"/>
  <c r="O222" i="12"/>
  <c r="O223" i="12"/>
  <c r="O224" i="12"/>
  <c r="O225" i="12"/>
  <c r="O226" i="12"/>
  <c r="O227" i="12"/>
  <c r="O228" i="12"/>
  <c r="O229" i="12"/>
  <c r="O230" i="12"/>
  <c r="O231" i="12"/>
  <c r="O232" i="12"/>
  <c r="O233" i="12"/>
  <c r="O234" i="12"/>
  <c r="O235" i="12"/>
  <c r="O236" i="12"/>
  <c r="O237" i="12"/>
  <c r="O238" i="12"/>
  <c r="O239" i="12"/>
  <c r="O240" i="12"/>
  <c r="O241" i="12"/>
  <c r="O242" i="12"/>
  <c r="O243" i="12"/>
  <c r="O244" i="12"/>
  <c r="O245" i="12"/>
  <c r="O246" i="12"/>
  <c r="O247" i="12"/>
  <c r="O248" i="12"/>
  <c r="O249" i="12"/>
  <c r="O250" i="12"/>
  <c r="O251" i="12"/>
  <c r="O252" i="12"/>
  <c r="O253" i="12"/>
  <c r="O11" i="12"/>
  <c r="T9" i="12" l="1"/>
  <c r="I209" i="12"/>
  <c r="I208" i="12"/>
  <c r="I207" i="12"/>
  <c r="I186" i="12"/>
  <c r="I187" i="12"/>
  <c r="I188" i="12"/>
  <c r="I189" i="12"/>
  <c r="I190" i="12"/>
  <c r="I77" i="12"/>
  <c r="I78" i="12"/>
  <c r="I79" i="12"/>
  <c r="I80" i="12"/>
  <c r="I56" i="12"/>
  <c r="I57" i="12"/>
  <c r="I58" i="12"/>
  <c r="I59" i="12"/>
  <c r="I19" i="12"/>
  <c r="I20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J9" i="12" l="1"/>
  <c r="I253" i="12"/>
  <c r="I252" i="12"/>
  <c r="I251" i="12"/>
  <c r="I250" i="12"/>
  <c r="I249" i="12"/>
  <c r="I248" i="12"/>
  <c r="I247" i="12"/>
  <c r="I246" i="12"/>
  <c r="I245" i="12"/>
  <c r="I244" i="12"/>
  <c r="I243" i="12"/>
  <c r="I242" i="12"/>
  <c r="I241" i="12"/>
  <c r="I240" i="12"/>
  <c r="I239" i="12"/>
  <c r="I238" i="12"/>
  <c r="I237" i="12"/>
  <c r="I236" i="12"/>
  <c r="I235" i="12"/>
  <c r="I234" i="12"/>
  <c r="I233" i="12"/>
  <c r="I232" i="12"/>
  <c r="I231" i="12"/>
  <c r="I230" i="12"/>
  <c r="I229" i="12"/>
  <c r="I228" i="12"/>
  <c r="I227" i="12"/>
  <c r="I226" i="12"/>
  <c r="I225" i="12"/>
  <c r="I224" i="12"/>
  <c r="I223" i="12"/>
  <c r="I222" i="12"/>
  <c r="I221" i="12"/>
  <c r="I220" i="12"/>
  <c r="I219" i="12"/>
  <c r="I218" i="12"/>
  <c r="I217" i="12"/>
  <c r="I216" i="12"/>
  <c r="I215" i="12"/>
  <c r="I214" i="12"/>
  <c r="I213" i="12"/>
  <c r="I212" i="12"/>
  <c r="I211" i="12"/>
  <c r="I210" i="12"/>
  <c r="I206" i="12"/>
  <c r="I205" i="12"/>
  <c r="I204" i="12"/>
  <c r="I203" i="12"/>
  <c r="I202" i="12"/>
  <c r="I201" i="12"/>
  <c r="I193" i="12"/>
  <c r="I194" i="12"/>
  <c r="I195" i="12"/>
  <c r="I196" i="12"/>
  <c r="I197" i="12"/>
  <c r="I198" i="12"/>
  <c r="I199" i="12"/>
  <c r="I200" i="12"/>
  <c r="I192" i="12"/>
  <c r="I191" i="12"/>
  <c r="I185" i="12"/>
  <c r="I184" i="12"/>
  <c r="I183" i="12"/>
  <c r="I182" i="12"/>
  <c r="I181" i="12"/>
  <c r="I180" i="12"/>
  <c r="I179" i="12"/>
  <c r="I178" i="12"/>
  <c r="I177" i="12"/>
  <c r="I176" i="12"/>
  <c r="I175" i="12"/>
  <c r="I174" i="12"/>
  <c r="I173" i="12"/>
  <c r="I165" i="12"/>
  <c r="I164" i="12"/>
  <c r="I163" i="12"/>
  <c r="I162" i="12"/>
  <c r="I161" i="12"/>
  <c r="I160" i="12"/>
  <c r="I159" i="12"/>
  <c r="I158" i="12"/>
  <c r="I157" i="12"/>
  <c r="I156" i="12"/>
  <c r="I155" i="12"/>
  <c r="I154" i="12"/>
  <c r="I153" i="12"/>
  <c r="I152" i="12"/>
  <c r="I151" i="12"/>
  <c r="I150" i="12"/>
  <c r="I149" i="12"/>
  <c r="I148" i="12"/>
  <c r="I147" i="12"/>
  <c r="I146" i="12"/>
  <c r="I145" i="12"/>
  <c r="I144" i="12"/>
  <c r="I143" i="12"/>
  <c r="I142" i="12"/>
  <c r="I141" i="12"/>
  <c r="I140" i="12"/>
  <c r="I139" i="12"/>
  <c r="I138" i="12"/>
  <c r="I137" i="12"/>
  <c r="I136" i="12"/>
  <c r="I135" i="12"/>
  <c r="I134" i="12"/>
  <c r="I133" i="12"/>
  <c r="I132" i="12"/>
  <c r="I131" i="12"/>
  <c r="I130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08" i="12"/>
  <c r="I109" i="12"/>
  <c r="I110" i="12"/>
  <c r="I107" i="12"/>
  <c r="I106" i="12"/>
  <c r="I105" i="12"/>
  <c r="I104" i="12"/>
  <c r="I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12" i="12"/>
  <c r="I13" i="12"/>
  <c r="I14" i="12"/>
  <c r="I15" i="12"/>
  <c r="I16" i="12"/>
  <c r="I17" i="12"/>
  <c r="I18" i="12"/>
  <c r="I11" i="12"/>
  <c r="K12" i="12" l="1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11" i="12"/>
  <c r="K34" i="11"/>
  <c r="K35" i="11"/>
  <c r="K36" i="11"/>
  <c r="K37" i="11"/>
  <c r="K33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8" i="11"/>
  <c r="P17" i="11"/>
  <c r="P16" i="11"/>
  <c r="L249" i="12" l="1"/>
  <c r="N249" i="12" s="1"/>
  <c r="L197" i="12"/>
  <c r="N197" i="12" s="1"/>
  <c r="L195" i="12"/>
  <c r="N195" i="12" s="1"/>
  <c r="L244" i="12"/>
  <c r="N244" i="12" s="1"/>
  <c r="L240" i="12"/>
  <c r="N240" i="12" s="1"/>
  <c r="L236" i="12"/>
  <c r="N236" i="12" s="1"/>
  <c r="L232" i="12"/>
  <c r="N232" i="12" s="1"/>
  <c r="L228" i="12"/>
  <c r="N228" i="12" s="1"/>
  <c r="L224" i="12"/>
  <c r="N224" i="12" s="1"/>
  <c r="L220" i="12"/>
  <c r="N220" i="12" s="1"/>
  <c r="L216" i="12"/>
  <c r="N216" i="12" s="1"/>
  <c r="L212" i="12"/>
  <c r="N212" i="12" s="1"/>
  <c r="L208" i="12"/>
  <c r="N208" i="12" s="1"/>
  <c r="L204" i="12"/>
  <c r="N204" i="12" s="1"/>
  <c r="L192" i="12"/>
  <c r="N192" i="12" s="1"/>
  <c r="L188" i="12"/>
  <c r="N188" i="12" s="1"/>
  <c r="L184" i="12"/>
  <c r="N184" i="12" s="1"/>
  <c r="L180" i="12"/>
  <c r="N180" i="12" s="1"/>
  <c r="L176" i="12"/>
  <c r="N176" i="12" s="1"/>
  <c r="L172" i="12"/>
  <c r="N172" i="12" s="1"/>
  <c r="L168" i="12"/>
  <c r="N168" i="12" s="1"/>
  <c r="L164" i="12"/>
  <c r="N164" i="12" s="1"/>
  <c r="L160" i="12"/>
  <c r="N160" i="12" s="1"/>
  <c r="L156" i="12"/>
  <c r="N156" i="12" s="1"/>
  <c r="L152" i="12"/>
  <c r="N152" i="12" s="1"/>
  <c r="L148" i="12"/>
  <c r="N148" i="12" s="1"/>
  <c r="L144" i="12"/>
  <c r="N144" i="12" s="1"/>
  <c r="L140" i="12"/>
  <c r="N140" i="12" s="1"/>
  <c r="L136" i="12"/>
  <c r="N136" i="12" s="1"/>
  <c r="L132" i="12"/>
  <c r="N132" i="12" s="1"/>
  <c r="L128" i="12"/>
  <c r="N128" i="12" s="1"/>
  <c r="L124" i="12"/>
  <c r="N124" i="12" s="1"/>
  <c r="L120" i="12"/>
  <c r="N120" i="12" s="1"/>
  <c r="L116" i="12"/>
  <c r="N116" i="12" s="1"/>
  <c r="L112" i="12"/>
  <c r="N112" i="12" s="1"/>
  <c r="L108" i="12"/>
  <c r="N108" i="12" s="1"/>
  <c r="L104" i="12"/>
  <c r="N104" i="12" s="1"/>
  <c r="L100" i="12"/>
  <c r="N100" i="12" s="1"/>
  <c r="L96" i="12"/>
  <c r="N96" i="12" s="1"/>
  <c r="L92" i="12"/>
  <c r="N92" i="12" s="1"/>
  <c r="L88" i="12"/>
  <c r="N88" i="12" s="1"/>
  <c r="L84" i="12"/>
  <c r="N84" i="12" s="1"/>
  <c r="L80" i="12"/>
  <c r="N80" i="12" s="1"/>
  <c r="L76" i="12"/>
  <c r="N76" i="12" s="1"/>
  <c r="L72" i="12"/>
  <c r="N72" i="12" s="1"/>
  <c r="L68" i="12"/>
  <c r="N68" i="12" s="1"/>
  <c r="L64" i="12"/>
  <c r="N64" i="12" s="1"/>
  <c r="L60" i="12"/>
  <c r="N60" i="12" s="1"/>
  <c r="L56" i="12"/>
  <c r="N56" i="12" s="1"/>
  <c r="L52" i="12"/>
  <c r="N52" i="12" s="1"/>
  <c r="L48" i="12"/>
  <c r="N48" i="12" s="1"/>
  <c r="L44" i="12"/>
  <c r="N44" i="12" s="1"/>
  <c r="L40" i="12"/>
  <c r="N40" i="12" s="1"/>
  <c r="L36" i="12"/>
  <c r="N36" i="12" s="1"/>
  <c r="L32" i="12"/>
  <c r="N32" i="12" s="1"/>
  <c r="L28" i="12"/>
  <c r="N28" i="12" s="1"/>
  <c r="L24" i="12"/>
  <c r="N24" i="12" s="1"/>
  <c r="L20" i="12"/>
  <c r="N20" i="12" s="1"/>
  <c r="L16" i="12"/>
  <c r="N16" i="12" s="1"/>
  <c r="L12" i="12"/>
  <c r="N12" i="12" s="1"/>
  <c r="L200" i="12"/>
  <c r="N200" i="12" s="1"/>
  <c r="L250" i="12"/>
  <c r="N250" i="12" s="1"/>
  <c r="L251" i="12"/>
  <c r="N251" i="12" s="1"/>
  <c r="L243" i="12"/>
  <c r="N243" i="12" s="1"/>
  <c r="L239" i="12"/>
  <c r="N239" i="12" s="1"/>
  <c r="L235" i="12"/>
  <c r="N235" i="12" s="1"/>
  <c r="L231" i="12"/>
  <c r="N231" i="12" s="1"/>
  <c r="L227" i="12"/>
  <c r="N227" i="12" s="1"/>
  <c r="L223" i="12"/>
  <c r="N223" i="12" s="1"/>
  <c r="L219" i="12"/>
  <c r="N219" i="12" s="1"/>
  <c r="L215" i="12"/>
  <c r="N215" i="12" s="1"/>
  <c r="L211" i="12"/>
  <c r="N211" i="12" s="1"/>
  <c r="L207" i="12"/>
  <c r="N207" i="12" s="1"/>
  <c r="L203" i="12"/>
  <c r="N203" i="12" s="1"/>
  <c r="L191" i="12"/>
  <c r="N191" i="12" s="1"/>
  <c r="L187" i="12"/>
  <c r="N187" i="12" s="1"/>
  <c r="L183" i="12"/>
  <c r="N183" i="12" s="1"/>
  <c r="L179" i="12"/>
  <c r="N179" i="12" s="1"/>
  <c r="L175" i="12"/>
  <c r="N175" i="12" s="1"/>
  <c r="L171" i="12"/>
  <c r="N171" i="12" s="1"/>
  <c r="L167" i="12"/>
  <c r="N167" i="12" s="1"/>
  <c r="L163" i="12"/>
  <c r="N163" i="12" s="1"/>
  <c r="L159" i="12"/>
  <c r="N159" i="12" s="1"/>
  <c r="L155" i="12"/>
  <c r="N155" i="12" s="1"/>
  <c r="L151" i="12"/>
  <c r="N151" i="12" s="1"/>
  <c r="L147" i="12"/>
  <c r="N147" i="12" s="1"/>
  <c r="L143" i="12"/>
  <c r="N143" i="12" s="1"/>
  <c r="L139" i="12"/>
  <c r="N139" i="12" s="1"/>
  <c r="L135" i="12"/>
  <c r="N135" i="12" s="1"/>
  <c r="L131" i="12"/>
  <c r="N131" i="12" s="1"/>
  <c r="L127" i="12"/>
  <c r="N127" i="12" s="1"/>
  <c r="L123" i="12"/>
  <c r="N123" i="12" s="1"/>
  <c r="L119" i="12"/>
  <c r="N119" i="12" s="1"/>
  <c r="L115" i="12"/>
  <c r="N115" i="12" s="1"/>
  <c r="L111" i="12"/>
  <c r="N111" i="12" s="1"/>
  <c r="L107" i="12"/>
  <c r="N107" i="12" s="1"/>
  <c r="L103" i="12"/>
  <c r="N103" i="12" s="1"/>
  <c r="L99" i="12"/>
  <c r="N99" i="12" s="1"/>
  <c r="L95" i="12"/>
  <c r="N95" i="12" s="1"/>
  <c r="L91" i="12"/>
  <c r="N91" i="12" s="1"/>
  <c r="L87" i="12"/>
  <c r="N87" i="12" s="1"/>
  <c r="L83" i="12"/>
  <c r="N83" i="12" s="1"/>
  <c r="L79" i="12"/>
  <c r="N79" i="12" s="1"/>
  <c r="L75" i="12"/>
  <c r="N75" i="12" s="1"/>
  <c r="L71" i="12"/>
  <c r="N71" i="12" s="1"/>
  <c r="L67" i="12"/>
  <c r="N67" i="12" s="1"/>
  <c r="L63" i="12"/>
  <c r="N63" i="12" s="1"/>
  <c r="L59" i="12"/>
  <c r="N59" i="12" s="1"/>
  <c r="L55" i="12"/>
  <c r="N55" i="12" s="1"/>
  <c r="L51" i="12"/>
  <c r="N51" i="12" s="1"/>
  <c r="L47" i="12"/>
  <c r="N47" i="12" s="1"/>
  <c r="L43" i="12"/>
  <c r="N43" i="12" s="1"/>
  <c r="L39" i="12"/>
  <c r="N39" i="12" s="1"/>
  <c r="L35" i="12"/>
  <c r="N35" i="12" s="1"/>
  <c r="L31" i="12"/>
  <c r="N31" i="12" s="1"/>
  <c r="L27" i="12"/>
  <c r="N27" i="12" s="1"/>
  <c r="L23" i="12"/>
  <c r="N23" i="12" s="1"/>
  <c r="L19" i="12"/>
  <c r="N19" i="12" s="1"/>
  <c r="L15" i="12"/>
  <c r="N15" i="12" s="1"/>
  <c r="L253" i="12"/>
  <c r="N253" i="12" s="1"/>
  <c r="L252" i="12"/>
  <c r="N252" i="12" s="1"/>
  <c r="L247" i="12"/>
  <c r="N247" i="12" s="1"/>
  <c r="L246" i="12"/>
  <c r="N246" i="12" s="1"/>
  <c r="L11" i="12"/>
  <c r="N11" i="12" s="1"/>
  <c r="L242" i="12"/>
  <c r="N242" i="12" s="1"/>
  <c r="L238" i="12"/>
  <c r="N238" i="12" s="1"/>
  <c r="L234" i="12"/>
  <c r="N234" i="12" s="1"/>
  <c r="L230" i="12"/>
  <c r="N230" i="12" s="1"/>
  <c r="L226" i="12"/>
  <c r="N226" i="12" s="1"/>
  <c r="L222" i="12"/>
  <c r="N222" i="12" s="1"/>
  <c r="L218" i="12"/>
  <c r="N218" i="12" s="1"/>
  <c r="L214" i="12"/>
  <c r="N214" i="12" s="1"/>
  <c r="L210" i="12"/>
  <c r="N210" i="12" s="1"/>
  <c r="L206" i="12"/>
  <c r="N206" i="12" s="1"/>
  <c r="L202" i="12"/>
  <c r="N202" i="12" s="1"/>
  <c r="L190" i="12"/>
  <c r="N190" i="12" s="1"/>
  <c r="L186" i="12"/>
  <c r="N186" i="12" s="1"/>
  <c r="L182" i="12"/>
  <c r="N182" i="12" s="1"/>
  <c r="L178" i="12"/>
  <c r="N178" i="12" s="1"/>
  <c r="L174" i="12"/>
  <c r="N174" i="12" s="1"/>
  <c r="L170" i="12"/>
  <c r="N170" i="12" s="1"/>
  <c r="L166" i="12"/>
  <c r="N166" i="12" s="1"/>
  <c r="L162" i="12"/>
  <c r="N162" i="12" s="1"/>
  <c r="L158" i="12"/>
  <c r="N158" i="12" s="1"/>
  <c r="L154" i="12"/>
  <c r="N154" i="12" s="1"/>
  <c r="L150" i="12"/>
  <c r="N150" i="12" s="1"/>
  <c r="L146" i="12"/>
  <c r="N146" i="12" s="1"/>
  <c r="L142" i="12"/>
  <c r="N142" i="12" s="1"/>
  <c r="L138" i="12"/>
  <c r="N138" i="12" s="1"/>
  <c r="L134" i="12"/>
  <c r="N134" i="12" s="1"/>
  <c r="N130" i="12"/>
  <c r="L126" i="12"/>
  <c r="N126" i="12" s="1"/>
  <c r="L122" i="12"/>
  <c r="N122" i="12" s="1"/>
  <c r="L118" i="12"/>
  <c r="N118" i="12" s="1"/>
  <c r="L114" i="12"/>
  <c r="N114" i="12" s="1"/>
  <c r="L110" i="12"/>
  <c r="N110" i="12" s="1"/>
  <c r="L106" i="12"/>
  <c r="N106" i="12" s="1"/>
  <c r="L102" i="12"/>
  <c r="N102" i="12" s="1"/>
  <c r="L98" i="12"/>
  <c r="N98" i="12" s="1"/>
  <c r="L94" i="12"/>
  <c r="N94" i="12" s="1"/>
  <c r="L90" i="12"/>
  <c r="N90" i="12" s="1"/>
  <c r="L86" i="12"/>
  <c r="N86" i="12" s="1"/>
  <c r="L82" i="12"/>
  <c r="N82" i="12" s="1"/>
  <c r="L78" i="12"/>
  <c r="N78" i="12" s="1"/>
  <c r="L74" i="12"/>
  <c r="N74" i="12" s="1"/>
  <c r="L70" i="12"/>
  <c r="N70" i="12" s="1"/>
  <c r="L66" i="12"/>
  <c r="N66" i="12" s="1"/>
  <c r="L62" i="12"/>
  <c r="N62" i="12" s="1"/>
  <c r="L58" i="12"/>
  <c r="N58" i="12" s="1"/>
  <c r="L54" i="12"/>
  <c r="N54" i="12" s="1"/>
  <c r="L50" i="12"/>
  <c r="N50" i="12" s="1"/>
  <c r="L46" i="12"/>
  <c r="N46" i="12" s="1"/>
  <c r="L42" i="12"/>
  <c r="N42" i="12" s="1"/>
  <c r="L38" i="12"/>
  <c r="N38" i="12" s="1"/>
  <c r="L34" i="12"/>
  <c r="N34" i="12" s="1"/>
  <c r="L30" i="12"/>
  <c r="N30" i="12" s="1"/>
  <c r="L26" i="12"/>
  <c r="N26" i="12" s="1"/>
  <c r="L22" i="12"/>
  <c r="N22" i="12" s="1"/>
  <c r="L18" i="12"/>
  <c r="N18" i="12" s="1"/>
  <c r="L14" i="12"/>
  <c r="N14" i="12" s="1"/>
  <c r="L248" i="12"/>
  <c r="N248" i="12" s="1"/>
  <c r="L194" i="12"/>
  <c r="N194" i="12" s="1"/>
  <c r="L245" i="12"/>
  <c r="N245" i="12" s="1"/>
  <c r="L241" i="12"/>
  <c r="N241" i="12" s="1"/>
  <c r="L237" i="12"/>
  <c r="N237" i="12" s="1"/>
  <c r="L233" i="12"/>
  <c r="N233" i="12" s="1"/>
  <c r="L229" i="12"/>
  <c r="N229" i="12" s="1"/>
  <c r="L225" i="12"/>
  <c r="N225" i="12" s="1"/>
  <c r="L221" i="12"/>
  <c r="N221" i="12" s="1"/>
  <c r="L217" i="12"/>
  <c r="N217" i="12" s="1"/>
  <c r="L213" i="12"/>
  <c r="N213" i="12" s="1"/>
  <c r="L209" i="12"/>
  <c r="N209" i="12" s="1"/>
  <c r="L205" i="12"/>
  <c r="N205" i="12" s="1"/>
  <c r="L201" i="12"/>
  <c r="N201" i="12" s="1"/>
  <c r="L189" i="12"/>
  <c r="N189" i="12" s="1"/>
  <c r="L185" i="12"/>
  <c r="N185" i="12" s="1"/>
  <c r="L181" i="12"/>
  <c r="N181" i="12" s="1"/>
  <c r="L177" i="12"/>
  <c r="N177" i="12" s="1"/>
  <c r="L173" i="12"/>
  <c r="N173" i="12" s="1"/>
  <c r="L169" i="12"/>
  <c r="N169" i="12" s="1"/>
  <c r="L165" i="12"/>
  <c r="N165" i="12" s="1"/>
  <c r="L161" i="12"/>
  <c r="N161" i="12" s="1"/>
  <c r="L157" i="12"/>
  <c r="N157" i="12" s="1"/>
  <c r="L153" i="12"/>
  <c r="N153" i="12" s="1"/>
  <c r="L149" i="12"/>
  <c r="N149" i="12" s="1"/>
  <c r="L145" i="12"/>
  <c r="N145" i="12" s="1"/>
  <c r="L141" i="12"/>
  <c r="N141" i="12" s="1"/>
  <c r="L137" i="12"/>
  <c r="N137" i="12" s="1"/>
  <c r="L133" i="12"/>
  <c r="N133" i="12" s="1"/>
  <c r="N129" i="12"/>
  <c r="L125" i="12"/>
  <c r="N125" i="12" s="1"/>
  <c r="L121" i="12"/>
  <c r="N121" i="12" s="1"/>
  <c r="L117" i="12"/>
  <c r="N117" i="12" s="1"/>
  <c r="L113" i="12"/>
  <c r="N113" i="12" s="1"/>
  <c r="L109" i="12"/>
  <c r="N109" i="12" s="1"/>
  <c r="L105" i="12"/>
  <c r="N105" i="12" s="1"/>
  <c r="L101" i="12"/>
  <c r="N101" i="12" s="1"/>
  <c r="L97" i="12"/>
  <c r="N97" i="12" s="1"/>
  <c r="L93" i="12"/>
  <c r="N93" i="12" s="1"/>
  <c r="L89" i="12"/>
  <c r="N89" i="12" s="1"/>
  <c r="L85" i="12"/>
  <c r="N85" i="12" s="1"/>
  <c r="L81" i="12"/>
  <c r="N81" i="12" s="1"/>
  <c r="L77" i="12"/>
  <c r="N77" i="12" s="1"/>
  <c r="L73" i="12"/>
  <c r="N73" i="12" s="1"/>
  <c r="L69" i="12"/>
  <c r="N69" i="12" s="1"/>
  <c r="L65" i="12"/>
  <c r="N65" i="12" s="1"/>
  <c r="L61" i="12"/>
  <c r="N61" i="12" s="1"/>
  <c r="L57" i="12"/>
  <c r="N57" i="12" s="1"/>
  <c r="L53" i="12"/>
  <c r="N53" i="12" s="1"/>
  <c r="L49" i="12"/>
  <c r="N49" i="12" s="1"/>
  <c r="L45" i="12"/>
  <c r="N45" i="12" s="1"/>
  <c r="L41" i="12"/>
  <c r="N41" i="12" s="1"/>
  <c r="L37" i="12"/>
  <c r="N37" i="12" s="1"/>
  <c r="L33" i="12"/>
  <c r="N33" i="12" s="1"/>
  <c r="L29" i="12"/>
  <c r="N29" i="12" s="1"/>
  <c r="L25" i="12"/>
  <c r="N25" i="12" s="1"/>
  <c r="L21" i="12"/>
  <c r="N21" i="12" s="1"/>
  <c r="L17" i="12"/>
  <c r="N17" i="12" s="1"/>
  <c r="L13" i="12"/>
  <c r="N13" i="12" s="1"/>
  <c r="L196" i="12"/>
  <c r="N196" i="12" s="1"/>
  <c r="L193" i="12"/>
  <c r="N193" i="12" s="1"/>
  <c r="L198" i="12"/>
  <c r="N198" i="12" s="1"/>
  <c r="L199" i="12"/>
  <c r="N199" i="12" s="1"/>
  <c r="J104" i="13"/>
  <c r="J105" i="13"/>
  <c r="M22" i="11" l="1"/>
  <c r="Q18" i="11" s="1"/>
  <c r="P38" i="11"/>
  <c r="M27" i="11"/>
  <c r="Q23" i="11" s="1"/>
  <c r="M32" i="11"/>
  <c r="Q28" i="11" s="1"/>
  <c r="M17" i="11"/>
  <c r="Q13" i="11" s="1"/>
  <c r="M12" i="11"/>
  <c r="Q8" i="11" s="1"/>
  <c r="W3" i="11"/>
  <c r="W5" i="11" s="1"/>
  <c r="W7" i="11"/>
  <c r="G4" i="12" l="1"/>
  <c r="I4" i="12" s="1"/>
  <c r="G5" i="12"/>
  <c r="G6" i="12"/>
  <c r="G7" i="12"/>
  <c r="I7" i="12" s="1"/>
  <c r="G8" i="12"/>
  <c r="I8" i="12" s="1"/>
  <c r="G3" i="12"/>
  <c r="I3" i="12" s="1"/>
  <c r="P3" i="12" s="1"/>
  <c r="P7" i="12" l="1"/>
  <c r="I6" i="12"/>
  <c r="P6" i="12" s="1"/>
  <c r="I5" i="12"/>
  <c r="P5" i="12" s="1"/>
  <c r="P8" i="12"/>
  <c r="P4" i="12"/>
  <c r="O50" i="11"/>
  <c r="O49" i="11"/>
  <c r="O130" i="11"/>
  <c r="O75" i="11"/>
  <c r="P131" i="11"/>
  <c r="P130" i="11"/>
  <c r="P126" i="11"/>
  <c r="P125" i="11"/>
  <c r="P121" i="11"/>
  <c r="P120" i="11"/>
  <c r="P116" i="11"/>
  <c r="P115" i="11"/>
  <c r="P111" i="11"/>
  <c r="P110" i="11"/>
  <c r="P106" i="11"/>
  <c r="P105" i="11"/>
  <c r="P101" i="11"/>
  <c r="P100" i="11"/>
  <c r="P96" i="11"/>
  <c r="P95" i="11"/>
  <c r="P91" i="11"/>
  <c r="P90" i="11"/>
  <c r="P86" i="11"/>
  <c r="P85" i="11"/>
  <c r="P81" i="11"/>
  <c r="P80" i="11"/>
  <c r="P76" i="11"/>
  <c r="P75" i="11"/>
  <c r="P71" i="11"/>
  <c r="P70" i="11"/>
  <c r="P66" i="11"/>
  <c r="P65" i="11"/>
  <c r="P61" i="11"/>
  <c r="P60" i="11"/>
  <c r="Z59" i="11"/>
  <c r="Z66" i="11"/>
  <c r="Z60" i="11"/>
  <c r="Z61" i="11"/>
  <c r="Z62" i="11"/>
  <c r="Z63" i="11"/>
  <c r="Z64" i="11"/>
  <c r="Z65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59" i="11"/>
  <c r="Y61" i="11" l="1"/>
  <c r="Y63" i="11"/>
  <c r="Y65" i="11"/>
  <c r="Y67" i="11"/>
  <c r="Y69" i="11"/>
  <c r="Y71" i="11"/>
  <c r="Y73" i="11"/>
  <c r="Y75" i="11"/>
  <c r="Y77" i="11"/>
  <c r="Y79" i="11"/>
  <c r="Y81" i="11"/>
  <c r="Y83" i="11"/>
  <c r="Y85" i="11"/>
  <c r="Y87" i="11"/>
  <c r="Y89" i="11"/>
  <c r="Y60" i="11"/>
  <c r="Y62" i="11"/>
  <c r="Y64" i="11"/>
  <c r="Y66" i="11"/>
  <c r="Y68" i="11"/>
  <c r="Y70" i="11"/>
  <c r="Y72" i="11"/>
  <c r="Y74" i="11"/>
  <c r="Y76" i="11"/>
  <c r="Y78" i="11"/>
  <c r="Y80" i="11"/>
  <c r="Y82" i="11"/>
  <c r="Y84" i="11"/>
  <c r="Y86" i="11"/>
  <c r="Y88" i="11"/>
  <c r="Y59" i="11"/>
  <c r="P50" i="11"/>
  <c r="P49" i="11"/>
  <c r="O65" i="11"/>
  <c r="O131" i="11"/>
  <c r="O126" i="11"/>
  <c r="O125" i="11"/>
  <c r="O121" i="11"/>
  <c r="O120" i="11"/>
  <c r="O116" i="11"/>
  <c r="O115" i="11"/>
  <c r="O111" i="11"/>
  <c r="O110" i="11"/>
  <c r="O101" i="11"/>
  <c r="O100" i="11"/>
  <c r="O96" i="11"/>
  <c r="O95" i="11"/>
  <c r="O91" i="11"/>
  <c r="O90" i="11"/>
  <c r="O86" i="11"/>
  <c r="O85" i="11"/>
  <c r="O71" i="11"/>
  <c r="O70" i="11"/>
  <c r="O66" i="11"/>
  <c r="O105" i="11"/>
  <c r="O76" i="11"/>
  <c r="O80" i="11"/>
  <c r="O81" i="11"/>
  <c r="O106" i="11"/>
  <c r="O61" i="11"/>
  <c r="O60" i="11" l="1"/>
  <c r="G44" i="13"/>
  <c r="H59" i="13" s="1"/>
  <c r="H44" i="13"/>
  <c r="H64" i="13" s="1"/>
  <c r="I44" i="13"/>
  <c r="H69" i="13" s="1"/>
  <c r="J44" i="13"/>
  <c r="H74" i="13" s="1"/>
  <c r="K44" i="13"/>
  <c r="H79" i="13" s="1"/>
  <c r="L44" i="13"/>
  <c r="H84" i="13" s="1"/>
  <c r="M44" i="13"/>
  <c r="H89" i="13" s="1"/>
  <c r="N44" i="13"/>
  <c r="H94" i="13" s="1"/>
  <c r="O44" i="13"/>
  <c r="H99" i="13" s="1"/>
  <c r="J99" i="13" s="1"/>
  <c r="P44" i="13"/>
  <c r="H104" i="13" s="1"/>
  <c r="Q44" i="13"/>
  <c r="H109" i="13" s="1"/>
  <c r="R44" i="13"/>
  <c r="H114" i="13" s="1"/>
  <c r="S44" i="13"/>
  <c r="H119" i="13" s="1"/>
  <c r="T44" i="13"/>
  <c r="H124" i="13" s="1"/>
  <c r="U44" i="13"/>
  <c r="H129" i="13" s="1"/>
  <c r="J129" i="13" s="1"/>
  <c r="G45" i="13"/>
  <c r="H60" i="13" s="1"/>
  <c r="H45" i="13"/>
  <c r="H65" i="13" s="1"/>
  <c r="I45" i="13"/>
  <c r="H70" i="13" s="1"/>
  <c r="J45" i="13"/>
  <c r="H75" i="13" s="1"/>
  <c r="K45" i="13"/>
  <c r="H80" i="13" s="1"/>
  <c r="L45" i="13"/>
  <c r="H85" i="13" s="1"/>
  <c r="M45" i="13"/>
  <c r="H90" i="13" s="1"/>
  <c r="N45" i="13"/>
  <c r="H95" i="13" s="1"/>
  <c r="O45" i="13"/>
  <c r="H100" i="13" s="1"/>
  <c r="J100" i="13" s="1"/>
  <c r="P45" i="13"/>
  <c r="H105" i="13" s="1"/>
  <c r="Q45" i="13"/>
  <c r="H110" i="13" s="1"/>
  <c r="R45" i="13"/>
  <c r="H115" i="13" s="1"/>
  <c r="S45" i="13"/>
  <c r="H120" i="13" s="1"/>
  <c r="T45" i="13"/>
  <c r="H125" i="13" s="1"/>
  <c r="U45" i="13"/>
  <c r="H130" i="13" s="1"/>
  <c r="J130" i="13" s="1"/>
  <c r="G46" i="13"/>
  <c r="H61" i="13" s="1"/>
  <c r="H46" i="13"/>
  <c r="H66" i="13" s="1"/>
  <c r="I46" i="13"/>
  <c r="H71" i="13" s="1"/>
  <c r="J46" i="13"/>
  <c r="H76" i="13" s="1"/>
  <c r="K46" i="13"/>
  <c r="H81" i="13" s="1"/>
  <c r="L46" i="13"/>
  <c r="H86" i="13" s="1"/>
  <c r="M46" i="13"/>
  <c r="H91" i="13" s="1"/>
  <c r="N46" i="13"/>
  <c r="H96" i="13" s="1"/>
  <c r="O46" i="13"/>
  <c r="H101" i="13" s="1"/>
  <c r="J101" i="13" s="1"/>
  <c r="P46" i="13"/>
  <c r="H106" i="13" s="1"/>
  <c r="J106" i="13" s="1"/>
  <c r="Q46" i="13"/>
  <c r="H111" i="13" s="1"/>
  <c r="R46" i="13"/>
  <c r="H116" i="13" s="1"/>
  <c r="S46" i="13"/>
  <c r="H121" i="13" s="1"/>
  <c r="T46" i="13"/>
  <c r="H126" i="13" s="1"/>
  <c r="U46" i="13"/>
  <c r="H131" i="13" s="1"/>
  <c r="J131" i="13" s="1"/>
  <c r="G47" i="13"/>
  <c r="H62" i="13" s="1"/>
  <c r="H47" i="13"/>
  <c r="H67" i="13" s="1"/>
  <c r="I47" i="13"/>
  <c r="H72" i="13" s="1"/>
  <c r="J47" i="13"/>
  <c r="H77" i="13" s="1"/>
  <c r="K47" i="13"/>
  <c r="H82" i="13" s="1"/>
  <c r="L47" i="13"/>
  <c r="H87" i="13" s="1"/>
  <c r="M47" i="13"/>
  <c r="H92" i="13" s="1"/>
  <c r="N47" i="13"/>
  <c r="H97" i="13" s="1"/>
  <c r="O47" i="13"/>
  <c r="H102" i="13" s="1"/>
  <c r="J102" i="13" s="1"/>
  <c r="P47" i="13"/>
  <c r="H107" i="13" s="1"/>
  <c r="J107" i="13" s="1"/>
  <c r="Q47" i="13"/>
  <c r="H112" i="13" s="1"/>
  <c r="R47" i="13"/>
  <c r="H117" i="13" s="1"/>
  <c r="S47" i="13"/>
  <c r="H122" i="13" s="1"/>
  <c r="T47" i="13"/>
  <c r="H127" i="13" s="1"/>
  <c r="U47" i="13"/>
  <c r="H132" i="13" s="1"/>
  <c r="J132" i="13" s="1"/>
  <c r="G48" i="13"/>
  <c r="H63" i="13" s="1"/>
  <c r="H48" i="13"/>
  <c r="H68" i="13" s="1"/>
  <c r="I48" i="13"/>
  <c r="H73" i="13" s="1"/>
  <c r="J48" i="13"/>
  <c r="H78" i="13" s="1"/>
  <c r="K48" i="13"/>
  <c r="H83" i="13" s="1"/>
  <c r="L48" i="13"/>
  <c r="H88" i="13" s="1"/>
  <c r="M48" i="13"/>
  <c r="H93" i="13" s="1"/>
  <c r="N48" i="13"/>
  <c r="H98" i="13" s="1"/>
  <c r="O48" i="13"/>
  <c r="H103" i="13" s="1"/>
  <c r="J103" i="13" s="1"/>
  <c r="P48" i="13"/>
  <c r="H108" i="13" s="1"/>
  <c r="J108" i="13" s="1"/>
  <c r="Q48" i="13"/>
  <c r="H113" i="13" s="1"/>
  <c r="R48" i="13"/>
  <c r="H118" i="13" s="1"/>
  <c r="S48" i="13"/>
  <c r="H123" i="13" s="1"/>
  <c r="T48" i="13"/>
  <c r="H128" i="13" s="1"/>
  <c r="U48" i="13"/>
  <c r="H133" i="13" s="1"/>
  <c r="J133" i="13" s="1"/>
  <c r="F45" i="13"/>
  <c r="H55" i="13" s="1"/>
  <c r="F46" i="13"/>
  <c r="H56" i="13" s="1"/>
  <c r="F47" i="13"/>
  <c r="H57" i="13" s="1"/>
  <c r="F48" i="13"/>
  <c r="H58" i="13" s="1"/>
  <c r="F44" i="13"/>
  <c r="H54" i="13" s="1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F38" i="13"/>
  <c r="F39" i="13"/>
  <c r="F40" i="13"/>
  <c r="F41" i="13"/>
  <c r="F37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F9" i="13"/>
  <c r="G4" i="13"/>
  <c r="H4" i="13"/>
  <c r="I4" i="13"/>
  <c r="I6" i="13" s="1"/>
  <c r="J4" i="13"/>
  <c r="K4" i="13"/>
  <c r="L4" i="13"/>
  <c r="M4" i="13"/>
  <c r="M6" i="13" s="1"/>
  <c r="N4" i="13"/>
  <c r="N6" i="13" s="1"/>
  <c r="O4" i="13"/>
  <c r="P4" i="13"/>
  <c r="Q4" i="13"/>
  <c r="Q6" i="13" s="1"/>
  <c r="R4" i="13"/>
  <c r="R6" i="13" s="1"/>
  <c r="S4" i="13"/>
  <c r="S6" i="13" s="1"/>
  <c r="T4" i="13"/>
  <c r="U4" i="13"/>
  <c r="U6" i="13" s="1"/>
  <c r="F4" i="13"/>
  <c r="F6" i="13" s="1"/>
  <c r="B4" i="13"/>
  <c r="G11" i="13" s="1"/>
  <c r="B5" i="13"/>
  <c r="K12" i="13" s="1"/>
  <c r="B6" i="13"/>
  <c r="I13" i="13" s="1"/>
  <c r="B3" i="13"/>
  <c r="J10" i="13" s="1"/>
  <c r="V5" i="13" l="1"/>
  <c r="V16" i="13" s="1"/>
  <c r="V30" i="13" s="1"/>
  <c r="G134" i="13" s="1"/>
  <c r="V17" i="13"/>
  <c r="V31" i="13" s="1"/>
  <c r="G135" i="13" s="1"/>
  <c r="J13" i="13"/>
  <c r="Q10" i="13"/>
  <c r="O13" i="13"/>
  <c r="L10" i="13"/>
  <c r="H13" i="13"/>
  <c r="I10" i="13"/>
  <c r="T10" i="13"/>
  <c r="P10" i="13"/>
  <c r="H10" i="13"/>
  <c r="R13" i="13"/>
  <c r="U10" i="13"/>
  <c r="M10" i="13"/>
  <c r="T13" i="13"/>
  <c r="G13" i="13"/>
  <c r="N13" i="13"/>
  <c r="S13" i="13"/>
  <c r="L13" i="13"/>
  <c r="P13" i="13"/>
  <c r="K13" i="13"/>
  <c r="G12" i="13"/>
  <c r="N11" i="13"/>
  <c r="J11" i="13"/>
  <c r="R11" i="13"/>
  <c r="H12" i="13"/>
  <c r="L12" i="13"/>
  <c r="P12" i="13"/>
  <c r="T12" i="13"/>
  <c r="I12" i="13"/>
  <c r="M12" i="13"/>
  <c r="Q12" i="13"/>
  <c r="U12" i="13"/>
  <c r="J12" i="13"/>
  <c r="N12" i="13"/>
  <c r="R12" i="13"/>
  <c r="T6" i="13"/>
  <c r="P6" i="13"/>
  <c r="L6" i="13"/>
  <c r="H6" i="13"/>
  <c r="F12" i="13"/>
  <c r="S12" i="13"/>
  <c r="O12" i="13"/>
  <c r="U11" i="13"/>
  <c r="K6" i="13"/>
  <c r="F10" i="13"/>
  <c r="G6" i="13"/>
  <c r="F11" i="13"/>
  <c r="Q11" i="13"/>
  <c r="M11" i="13"/>
  <c r="I11" i="13"/>
  <c r="T11" i="13"/>
  <c r="P11" i="13"/>
  <c r="L11" i="13"/>
  <c r="H11" i="13"/>
  <c r="S10" i="13"/>
  <c r="O10" i="13"/>
  <c r="K10" i="13"/>
  <c r="G10" i="13"/>
  <c r="O6" i="13"/>
  <c r="J6" i="13"/>
  <c r="F13" i="13"/>
  <c r="U13" i="13"/>
  <c r="Q13" i="13"/>
  <c r="M13" i="13"/>
  <c r="S11" i="13"/>
  <c r="O11" i="13"/>
  <c r="K11" i="13"/>
  <c r="R10" i="13"/>
  <c r="N10" i="13"/>
  <c r="M37" i="11"/>
  <c r="M36" i="11"/>
  <c r="M35" i="11"/>
  <c r="M34" i="11"/>
  <c r="M33" i="11"/>
  <c r="V17" i="11"/>
  <c r="V19" i="11"/>
  <c r="AA4" i="11"/>
  <c r="AA5" i="11"/>
  <c r="AA6" i="11"/>
  <c r="AB6" i="11" s="1"/>
  <c r="AA7" i="11"/>
  <c r="AB7" i="11" s="1"/>
  <c r="AA8" i="11"/>
  <c r="AA9" i="11"/>
  <c r="AA10" i="11"/>
  <c r="AA11" i="11"/>
  <c r="AB11" i="11" s="1"/>
  <c r="AA12" i="11"/>
  <c r="AA13" i="11"/>
  <c r="AA14" i="11"/>
  <c r="AA15" i="11"/>
  <c r="AB15" i="11" s="1"/>
  <c r="AA16" i="11"/>
  <c r="AA17" i="11"/>
  <c r="AA18" i="11"/>
  <c r="AA19" i="11"/>
  <c r="AB19" i="11" s="1"/>
  <c r="AA20" i="11"/>
  <c r="AA21" i="11"/>
  <c r="AA22" i="11"/>
  <c r="AA23" i="11"/>
  <c r="AB23" i="11" s="1"/>
  <c r="AA24" i="11"/>
  <c r="AA25" i="11"/>
  <c r="AA26" i="11"/>
  <c r="AA27" i="11"/>
  <c r="AB27" i="11" s="1"/>
  <c r="AA28" i="11"/>
  <c r="AA29" i="11"/>
  <c r="AA30" i="11"/>
  <c r="AA31" i="11"/>
  <c r="AB31" i="11" s="1"/>
  <c r="AA32" i="11"/>
  <c r="AA33" i="11"/>
  <c r="AA34" i="11"/>
  <c r="AA35" i="11"/>
  <c r="AB35" i="11" s="1"/>
  <c r="AA36" i="11"/>
  <c r="AA37" i="11"/>
  <c r="AA38" i="11"/>
  <c r="AA39" i="11"/>
  <c r="AB39" i="11" s="1"/>
  <c r="AA40" i="11"/>
  <c r="AA41" i="11"/>
  <c r="AA2" i="11"/>
  <c r="AA3" i="11"/>
  <c r="AB3" i="11" s="1"/>
  <c r="V20" i="13" l="1"/>
  <c r="V34" i="13" s="1"/>
  <c r="G138" i="13" s="1"/>
  <c r="V19" i="13"/>
  <c r="V33" i="13" s="1"/>
  <c r="G137" i="13" s="1"/>
  <c r="V18" i="13"/>
  <c r="V32" i="13" s="1"/>
  <c r="G136" i="13" s="1"/>
  <c r="N5" i="13"/>
  <c r="N19" i="13" s="1"/>
  <c r="N33" i="13" s="1"/>
  <c r="G97" i="13" s="1"/>
  <c r="I5" i="13"/>
  <c r="I16" i="13" s="1"/>
  <c r="I30" i="13" s="1"/>
  <c r="G69" i="13" s="1"/>
  <c r="S5" i="13"/>
  <c r="S17" i="13" s="1"/>
  <c r="S31" i="13" s="1"/>
  <c r="G120" i="13" s="1"/>
  <c r="O5" i="13"/>
  <c r="O19" i="13" s="1"/>
  <c r="O33" i="13" s="1"/>
  <c r="G102" i="13" s="1"/>
  <c r="G5" i="13"/>
  <c r="G16" i="13" s="1"/>
  <c r="G30" i="13" s="1"/>
  <c r="G59" i="13" s="1"/>
  <c r="T5" i="13"/>
  <c r="T18" i="13" s="1"/>
  <c r="T32" i="13" s="1"/>
  <c r="G126" i="13" s="1"/>
  <c r="L5" i="13"/>
  <c r="P5" i="13"/>
  <c r="K5" i="13"/>
  <c r="F5" i="13"/>
  <c r="U5" i="13"/>
  <c r="H5" i="13"/>
  <c r="J5" i="13"/>
  <c r="M5" i="13"/>
  <c r="R5" i="13"/>
  <c r="Q5" i="13"/>
  <c r="AB4" i="11"/>
  <c r="AB41" i="11"/>
  <c r="AB37" i="11"/>
  <c r="AB33" i="11"/>
  <c r="AB29" i="11"/>
  <c r="AB25" i="11"/>
  <c r="AB21" i="11"/>
  <c r="AB17" i="11"/>
  <c r="AB13" i="11"/>
  <c r="AB9" i="11"/>
  <c r="AB5" i="11"/>
  <c r="AB2" i="11"/>
  <c r="AB40" i="11"/>
  <c r="AB36" i="11"/>
  <c r="AB32" i="11"/>
  <c r="AB28" i="11"/>
  <c r="AB24" i="11"/>
  <c r="AB20" i="11"/>
  <c r="AB16" i="11"/>
  <c r="AB12" i="11"/>
  <c r="AB8" i="11"/>
  <c r="AB38" i="11"/>
  <c r="AB34" i="11"/>
  <c r="AB30" i="11"/>
  <c r="AB26" i="11"/>
  <c r="AB22" i="11"/>
  <c r="AB18" i="11"/>
  <c r="AB14" i="11"/>
  <c r="AB10" i="11"/>
  <c r="N12" i="11"/>
  <c r="U8" i="11"/>
  <c r="U9" i="11"/>
  <c r="U10" i="11"/>
  <c r="AE37" i="11" s="1"/>
  <c r="U11" i="11"/>
  <c r="U7" i="11"/>
  <c r="AE6" i="11" s="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3" i="11"/>
  <c r="G19" i="13" l="1"/>
  <c r="G33" i="13" s="1"/>
  <c r="G62" i="13" s="1"/>
  <c r="N17" i="13"/>
  <c r="N31" i="13" s="1"/>
  <c r="G95" i="13" s="1"/>
  <c r="N20" i="13"/>
  <c r="N34" i="13" s="1"/>
  <c r="G98" i="13" s="1"/>
  <c r="N16" i="13"/>
  <c r="N30" i="13" s="1"/>
  <c r="G94" i="13" s="1"/>
  <c r="I18" i="13"/>
  <c r="I32" i="13" s="1"/>
  <c r="G71" i="13" s="1"/>
  <c r="O16" i="13"/>
  <c r="O30" i="13" s="1"/>
  <c r="G99" i="13" s="1"/>
  <c r="N18" i="13"/>
  <c r="N32" i="13" s="1"/>
  <c r="G96" i="13" s="1"/>
  <c r="G20" i="13"/>
  <c r="G34" i="13" s="1"/>
  <c r="G63" i="13" s="1"/>
  <c r="I19" i="13"/>
  <c r="I33" i="13" s="1"/>
  <c r="G72" i="13" s="1"/>
  <c r="G18" i="13"/>
  <c r="G32" i="13" s="1"/>
  <c r="G61" i="13" s="1"/>
  <c r="G17" i="13"/>
  <c r="G31" i="13" s="1"/>
  <c r="G60" i="13" s="1"/>
  <c r="I17" i="13"/>
  <c r="I31" i="13" s="1"/>
  <c r="G70" i="13" s="1"/>
  <c r="S19" i="13"/>
  <c r="S33" i="13" s="1"/>
  <c r="G122" i="13" s="1"/>
  <c r="I20" i="13"/>
  <c r="I34" i="13" s="1"/>
  <c r="G73" i="13" s="1"/>
  <c r="S16" i="13"/>
  <c r="S30" i="13" s="1"/>
  <c r="G119" i="13" s="1"/>
  <c r="T17" i="13"/>
  <c r="T31" i="13" s="1"/>
  <c r="G125" i="13" s="1"/>
  <c r="T19" i="13"/>
  <c r="T33" i="13" s="1"/>
  <c r="G127" i="13" s="1"/>
  <c r="S20" i="13"/>
  <c r="S34" i="13" s="1"/>
  <c r="G123" i="13" s="1"/>
  <c r="T16" i="13"/>
  <c r="T30" i="13" s="1"/>
  <c r="G124" i="13" s="1"/>
  <c r="T20" i="13"/>
  <c r="T34" i="13" s="1"/>
  <c r="G128" i="13" s="1"/>
  <c r="S18" i="13"/>
  <c r="S32" i="13" s="1"/>
  <c r="G121" i="13" s="1"/>
  <c r="O18" i="13"/>
  <c r="O32" i="13" s="1"/>
  <c r="G101" i="13" s="1"/>
  <c r="O20" i="13"/>
  <c r="O34" i="13" s="1"/>
  <c r="G103" i="13" s="1"/>
  <c r="O17" i="13"/>
  <c r="O31" i="13" s="1"/>
  <c r="G100" i="13" s="1"/>
  <c r="M19" i="13"/>
  <c r="M33" i="13" s="1"/>
  <c r="G92" i="13" s="1"/>
  <c r="M18" i="13"/>
  <c r="M32" i="13" s="1"/>
  <c r="G91" i="13" s="1"/>
  <c r="M17" i="13"/>
  <c r="M31" i="13" s="1"/>
  <c r="G90" i="13" s="1"/>
  <c r="M16" i="13"/>
  <c r="M30" i="13" s="1"/>
  <c r="G89" i="13" s="1"/>
  <c r="M20" i="13"/>
  <c r="M34" i="13" s="1"/>
  <c r="G93" i="13" s="1"/>
  <c r="J18" i="13"/>
  <c r="J32" i="13" s="1"/>
  <c r="G76" i="13" s="1"/>
  <c r="J19" i="13"/>
  <c r="J33" i="13" s="1"/>
  <c r="G77" i="13" s="1"/>
  <c r="J17" i="13"/>
  <c r="J31" i="13" s="1"/>
  <c r="G75" i="13" s="1"/>
  <c r="J16" i="13"/>
  <c r="J30" i="13" s="1"/>
  <c r="G74" i="13" s="1"/>
  <c r="J20" i="13"/>
  <c r="J34" i="13" s="1"/>
  <c r="G78" i="13" s="1"/>
  <c r="F18" i="13"/>
  <c r="F32" i="13" s="1"/>
  <c r="G56" i="13" s="1"/>
  <c r="F19" i="13"/>
  <c r="F33" i="13" s="1"/>
  <c r="G57" i="13" s="1"/>
  <c r="F17" i="13"/>
  <c r="F31" i="13" s="1"/>
  <c r="G55" i="13" s="1"/>
  <c r="F20" i="13"/>
  <c r="F34" i="13" s="1"/>
  <c r="G58" i="13" s="1"/>
  <c r="F16" i="13"/>
  <c r="F30" i="13" s="1"/>
  <c r="G54" i="13" s="1"/>
  <c r="U18" i="13"/>
  <c r="U32" i="13" s="1"/>
  <c r="G131" i="13" s="1"/>
  <c r="U17" i="13"/>
  <c r="U31" i="13" s="1"/>
  <c r="G130" i="13" s="1"/>
  <c r="U19" i="13"/>
  <c r="U33" i="13" s="1"/>
  <c r="G132" i="13" s="1"/>
  <c r="U20" i="13"/>
  <c r="U34" i="13" s="1"/>
  <c r="G133" i="13" s="1"/>
  <c r="U16" i="13"/>
  <c r="U30" i="13" s="1"/>
  <c r="G129" i="13" s="1"/>
  <c r="L17" i="13"/>
  <c r="L31" i="13" s="1"/>
  <c r="L16" i="13"/>
  <c r="L30" i="13" s="1"/>
  <c r="L20" i="13"/>
  <c r="L34" i="13" s="1"/>
  <c r="L19" i="13"/>
  <c r="L33" i="13" s="1"/>
  <c r="L18" i="13"/>
  <c r="L32" i="13" s="1"/>
  <c r="Q19" i="13"/>
  <c r="Q33" i="13" s="1"/>
  <c r="Q18" i="13"/>
  <c r="Q32" i="13" s="1"/>
  <c r="G111" i="13" s="1"/>
  <c r="J111" i="13" s="1"/>
  <c r="Q17" i="13"/>
  <c r="Q31" i="13" s="1"/>
  <c r="Q20" i="13"/>
  <c r="Q34" i="13" s="1"/>
  <c r="Q16" i="13"/>
  <c r="Q30" i="13" s="1"/>
  <c r="G109" i="13" s="1"/>
  <c r="J109" i="13" s="1"/>
  <c r="K19" i="13"/>
  <c r="K33" i="13" s="1"/>
  <c r="G82" i="13" s="1"/>
  <c r="K18" i="13"/>
  <c r="K32" i="13" s="1"/>
  <c r="G81" i="13" s="1"/>
  <c r="K16" i="13"/>
  <c r="K30" i="13" s="1"/>
  <c r="G79" i="13" s="1"/>
  <c r="K17" i="13"/>
  <c r="K31" i="13" s="1"/>
  <c r="G80" i="13" s="1"/>
  <c r="K20" i="13"/>
  <c r="K34" i="13" s="1"/>
  <c r="G83" i="13" s="1"/>
  <c r="R18" i="13"/>
  <c r="R32" i="13" s="1"/>
  <c r="G116" i="13" s="1"/>
  <c r="R19" i="13"/>
  <c r="R33" i="13" s="1"/>
  <c r="G117" i="13" s="1"/>
  <c r="R20" i="13"/>
  <c r="R34" i="13" s="1"/>
  <c r="G118" i="13" s="1"/>
  <c r="R17" i="13"/>
  <c r="R31" i="13" s="1"/>
  <c r="G115" i="13" s="1"/>
  <c r="R16" i="13"/>
  <c r="R30" i="13" s="1"/>
  <c r="G114" i="13" s="1"/>
  <c r="H18" i="13"/>
  <c r="H32" i="13" s="1"/>
  <c r="G66" i="13" s="1"/>
  <c r="H17" i="13"/>
  <c r="H31" i="13" s="1"/>
  <c r="G65" i="13" s="1"/>
  <c r="H19" i="13"/>
  <c r="H33" i="13" s="1"/>
  <c r="G67" i="13" s="1"/>
  <c r="H20" i="13"/>
  <c r="H34" i="13" s="1"/>
  <c r="G68" i="13" s="1"/>
  <c r="H16" i="13"/>
  <c r="H30" i="13" s="1"/>
  <c r="G64" i="13" s="1"/>
  <c r="P19" i="13"/>
  <c r="P33" i="13" s="1"/>
  <c r="G107" i="13" s="1"/>
  <c r="P17" i="13"/>
  <c r="P31" i="13" s="1"/>
  <c r="G105" i="13" s="1"/>
  <c r="P16" i="13"/>
  <c r="P30" i="13" s="1"/>
  <c r="G104" i="13" s="1"/>
  <c r="P20" i="13"/>
  <c r="P34" i="13" s="1"/>
  <c r="G108" i="13" s="1"/>
  <c r="P18" i="13"/>
  <c r="P32" i="13" s="1"/>
  <c r="G106" i="13" s="1"/>
  <c r="AE4" i="11"/>
  <c r="N10" i="11"/>
  <c r="AE38" i="11"/>
  <c r="N17" i="11"/>
  <c r="AE10" i="11"/>
  <c r="AE2" i="11"/>
  <c r="V16" i="11" s="1"/>
  <c r="N13" i="11"/>
  <c r="AE31" i="11"/>
  <c r="AE23" i="11"/>
  <c r="AE36" i="11"/>
  <c r="AE28" i="11"/>
  <c r="AE32" i="11"/>
  <c r="AE24" i="11"/>
  <c r="AE35" i="11"/>
  <c r="AE27" i="11"/>
  <c r="AE21" i="11"/>
  <c r="AE15" i="11"/>
  <c r="AE20" i="11"/>
  <c r="AE12" i="11"/>
  <c r="AE19" i="11"/>
  <c r="AE11" i="11"/>
  <c r="AE16" i="11"/>
  <c r="AE3" i="11"/>
  <c r="AE8" i="11"/>
  <c r="AE29" i="11"/>
  <c r="AE18" i="11"/>
  <c r="AE5" i="11"/>
  <c r="AE14" i="11"/>
  <c r="N8" i="11"/>
  <c r="AE7" i="11"/>
  <c r="AE9" i="11"/>
  <c r="AE33" i="11"/>
  <c r="AE26" i="11"/>
  <c r="AE17" i="11"/>
  <c r="AE22" i="11"/>
  <c r="AE39" i="11"/>
  <c r="AE40" i="11"/>
  <c r="AE13" i="11"/>
  <c r="AE41" i="11"/>
  <c r="AE34" i="11"/>
  <c r="AE25" i="11"/>
  <c r="AE30" i="11"/>
  <c r="G23" i="11"/>
  <c r="V59" i="11" s="1"/>
  <c r="U59" i="11" s="1"/>
  <c r="G28" i="11"/>
  <c r="V61" i="11" s="1"/>
  <c r="U61" i="11" s="1"/>
  <c r="G13" i="11"/>
  <c r="H13" i="11" s="1"/>
  <c r="I4" i="11"/>
  <c r="I5" i="11"/>
  <c r="I6" i="11"/>
  <c r="I7" i="11"/>
  <c r="I3" i="11"/>
  <c r="G3" i="11"/>
  <c r="G4" i="11"/>
  <c r="G5" i="11"/>
  <c r="G6" i="11"/>
  <c r="G7" i="11"/>
  <c r="G113" i="13" l="1"/>
  <c r="J113" i="13" s="1"/>
  <c r="G110" i="13"/>
  <c r="J110" i="13"/>
  <c r="G112" i="13"/>
  <c r="J112" i="13" s="1"/>
  <c r="AD36" i="11"/>
  <c r="AG36" i="11" s="1"/>
  <c r="AD5" i="11"/>
  <c r="AG5" i="11" s="1"/>
  <c r="AD40" i="11"/>
  <c r="AG40" i="11" s="1"/>
  <c r="AD33" i="11"/>
  <c r="AG33" i="11" s="1"/>
  <c r="AD18" i="11"/>
  <c r="AG18" i="11" s="1"/>
  <c r="AD10" i="11"/>
  <c r="AG10" i="11" s="1"/>
  <c r="AD14" i="11"/>
  <c r="AG14" i="11" s="1"/>
  <c r="AD31" i="11"/>
  <c r="AG31" i="11" s="1"/>
  <c r="AD30" i="11"/>
  <c r="AG30" i="11" s="1"/>
  <c r="AD35" i="11"/>
  <c r="AG35" i="11" s="1"/>
  <c r="G29" i="11"/>
  <c r="V64" i="11" s="1"/>
  <c r="U64" i="11" s="1"/>
  <c r="H28" i="11"/>
  <c r="AD9" i="11"/>
  <c r="AG9" i="11" s="1"/>
  <c r="AD22" i="11"/>
  <c r="AG22" i="11" s="1"/>
  <c r="AD12" i="11"/>
  <c r="AG12" i="11" s="1"/>
  <c r="AD21" i="11"/>
  <c r="AG21" i="11" s="1"/>
  <c r="AD34" i="11"/>
  <c r="AG34" i="11" s="1"/>
  <c r="AD2" i="11"/>
  <c r="AD13" i="11"/>
  <c r="AG13" i="11" s="1"/>
  <c r="AD26" i="11"/>
  <c r="AG26" i="11" s="1"/>
  <c r="AD27" i="11"/>
  <c r="AG27" i="11" s="1"/>
  <c r="AD7" i="11"/>
  <c r="AG7" i="11" s="1"/>
  <c r="G24" i="11"/>
  <c r="H23" i="11"/>
  <c r="AD41" i="11"/>
  <c r="AG41" i="11" s="1"/>
  <c r="AD20" i="11"/>
  <c r="AG20" i="11" s="1"/>
  <c r="AD17" i="11"/>
  <c r="AG17" i="11" s="1"/>
  <c r="AD32" i="11"/>
  <c r="AG32" i="11" s="1"/>
  <c r="AD4" i="11"/>
  <c r="AG4" i="11" s="1"/>
  <c r="AD24" i="11"/>
  <c r="AG24" i="11" s="1"/>
  <c r="AD19" i="11"/>
  <c r="AG19" i="11" s="1"/>
  <c r="AD39" i="11"/>
  <c r="AG39" i="11" s="1"/>
  <c r="AD11" i="11"/>
  <c r="AG11" i="11" s="1"/>
  <c r="AD25" i="11"/>
  <c r="AG25" i="11" s="1"/>
  <c r="AD38" i="11"/>
  <c r="AG38" i="11" s="1"/>
  <c r="AD28" i="11"/>
  <c r="AG28" i="11" s="1"/>
  <c r="AD37" i="11"/>
  <c r="AG37" i="11" s="1"/>
  <c r="AD16" i="11"/>
  <c r="AG16" i="11" s="1"/>
  <c r="AD3" i="11"/>
  <c r="AG3" i="11" s="1"/>
  <c r="AD29" i="11"/>
  <c r="AG29" i="11" s="1"/>
  <c r="AD8" i="11"/>
  <c r="AG8" i="11" s="1"/>
  <c r="AD23" i="11"/>
  <c r="AG23" i="11" s="1"/>
  <c r="AD6" i="11"/>
  <c r="AG6" i="11" s="1"/>
  <c r="AD15" i="11"/>
  <c r="AG15" i="11" s="1"/>
  <c r="N22" i="11"/>
  <c r="N9" i="11"/>
  <c r="N15" i="11"/>
  <c r="N11" i="11"/>
  <c r="N18" i="11"/>
  <c r="G8" i="11"/>
  <c r="G18" i="11"/>
  <c r="V62" i="11" l="1"/>
  <c r="U62" i="11" s="1"/>
  <c r="V72" i="11"/>
  <c r="U72" i="11" s="1"/>
  <c r="V15" i="11"/>
  <c r="V14" i="11" s="1"/>
  <c r="AG2" i="11"/>
  <c r="V63" i="11"/>
  <c r="U63" i="11" s="1"/>
  <c r="V60" i="11"/>
  <c r="U60" i="11" s="1"/>
  <c r="V67" i="11"/>
  <c r="U67" i="11" s="1"/>
  <c r="V68" i="11"/>
  <c r="U68" i="11" s="1"/>
  <c r="G11" i="11"/>
  <c r="H11" i="11" s="1"/>
  <c r="H8" i="11"/>
  <c r="G25" i="11"/>
  <c r="H24" i="11"/>
  <c r="G19" i="11"/>
  <c r="H18" i="11"/>
  <c r="G30" i="11"/>
  <c r="H29" i="11"/>
  <c r="N23" i="11"/>
  <c r="N14" i="11"/>
  <c r="N20" i="11"/>
  <c r="N16" i="11"/>
  <c r="V76" i="11" l="1"/>
  <c r="U76" i="11" s="1"/>
  <c r="V88" i="11"/>
  <c r="U88" i="11" s="1"/>
  <c r="V89" i="11"/>
  <c r="U89" i="11" s="1"/>
  <c r="V81" i="11"/>
  <c r="U81" i="11" s="1"/>
  <c r="V73" i="11"/>
  <c r="U73" i="11" s="1"/>
  <c r="V85" i="11"/>
  <c r="U85" i="11" s="1"/>
  <c r="V69" i="11"/>
  <c r="U69" i="11" s="1"/>
  <c r="N27" i="11"/>
  <c r="G31" i="11"/>
  <c r="H30" i="11"/>
  <c r="G32" i="11"/>
  <c r="H32" i="11" s="1"/>
  <c r="G26" i="11"/>
  <c r="H25" i="11"/>
  <c r="G27" i="11"/>
  <c r="H27" i="11" s="1"/>
  <c r="G20" i="11"/>
  <c r="H19" i="11"/>
  <c r="N32" i="11"/>
  <c r="N37" i="11"/>
  <c r="N25" i="11"/>
  <c r="N19" i="11"/>
  <c r="N21" i="11"/>
  <c r="N33" i="11"/>
  <c r="N28" i="11"/>
  <c r="H31" i="11" l="1"/>
  <c r="V66" i="11"/>
  <c r="U66" i="11" s="1"/>
  <c r="V84" i="11"/>
  <c r="U84" i="11" s="1"/>
  <c r="H26" i="11"/>
  <c r="V82" i="11"/>
  <c r="U82" i="11" s="1"/>
  <c r="V75" i="11"/>
  <c r="U75" i="11" s="1"/>
  <c r="V79" i="11"/>
  <c r="U79" i="11" s="1"/>
  <c r="V77" i="11"/>
  <c r="U77" i="11" s="1"/>
  <c r="G21" i="11"/>
  <c r="V83" i="11" s="1"/>
  <c r="U83" i="11" s="1"/>
  <c r="H20" i="11"/>
  <c r="N24" i="11"/>
  <c r="N26" i="11"/>
  <c r="N35" i="11"/>
  <c r="N30" i="11"/>
  <c r="G22" i="11" l="1"/>
  <c r="H22" i="11" s="1"/>
  <c r="H21" i="11"/>
  <c r="N34" i="11"/>
  <c r="N29" i="11"/>
  <c r="N36" i="11"/>
  <c r="N31" i="11"/>
  <c r="G9" i="11" l="1"/>
  <c r="H9" i="11" l="1"/>
  <c r="V78" i="11"/>
  <c r="U78" i="11" s="1"/>
  <c r="V80" i="11"/>
  <c r="U80" i="11" s="1"/>
  <c r="G10" i="11"/>
  <c r="G12" i="11"/>
  <c r="H12" i="11" s="1"/>
  <c r="H10" i="11" l="1"/>
  <c r="V87" i="11"/>
  <c r="U87" i="11" s="1"/>
  <c r="V65" i="11"/>
  <c r="U65" i="11" s="1"/>
  <c r="G14" i="11"/>
  <c r="V70" i="11" s="1"/>
  <c r="U70" i="11" s="1"/>
  <c r="G15" i="11" l="1"/>
  <c r="H14" i="11"/>
  <c r="G16" i="11"/>
  <c r="V74" i="11" l="1"/>
  <c r="U74" i="11" s="1"/>
  <c r="V71" i="11"/>
  <c r="U71" i="11" s="1"/>
  <c r="H16" i="11"/>
  <c r="V86" i="11"/>
  <c r="U86" i="11" s="1"/>
  <c r="G17" i="11"/>
  <c r="H17" i="11" s="1"/>
  <c r="H15" i="11"/>
</calcChain>
</file>

<file path=xl/comments1.xml><?xml version="1.0" encoding="utf-8"?>
<comments xmlns="http://schemas.openxmlformats.org/spreadsheetml/2006/main">
  <authors>
    <author>作者</author>
  </authors>
  <commentList>
    <comment ref="V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100W</t>
        </r>
      </text>
    </comment>
    <comment ref="J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解锁道具，道具效果增加干粮的恢复数值</t>
        </r>
      </text>
    </comment>
    <comment ref="A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抓黄风怪的人</t>
        </r>
      </text>
    </comment>
    <comment ref="A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红孩儿舅舅</t>
        </r>
      </text>
    </comment>
    <comment ref="A7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抓黄风怪的人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V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解锁道具，道具效果增加干粮的恢复数值</t>
        </r>
      </text>
    </comment>
  </commentList>
</comments>
</file>

<file path=xl/sharedStrings.xml><?xml version="1.0" encoding="utf-8"?>
<sst xmlns="http://schemas.openxmlformats.org/spreadsheetml/2006/main" count="2666" uniqueCount="614">
  <si>
    <t>云栈洞</t>
    <phoneticPr fontId="1" type="noConversion"/>
  </si>
  <si>
    <t>黄风岭</t>
    <phoneticPr fontId="1" type="noConversion"/>
  </si>
  <si>
    <t>白骨洞</t>
    <phoneticPr fontId="1" type="noConversion"/>
  </si>
  <si>
    <t>波月洞</t>
    <phoneticPr fontId="1" type="noConversion"/>
  </si>
  <si>
    <t>莲花洞</t>
    <phoneticPr fontId="1" type="noConversion"/>
  </si>
  <si>
    <t>火云洞</t>
    <phoneticPr fontId="1" type="noConversion"/>
  </si>
  <si>
    <t>1星</t>
    <phoneticPr fontId="1" type="noConversion"/>
  </si>
  <si>
    <t>2星</t>
    <phoneticPr fontId="1" type="noConversion"/>
  </si>
  <si>
    <t>3星</t>
    <phoneticPr fontId="1" type="noConversion"/>
  </si>
  <si>
    <t>星级</t>
    <phoneticPr fontId="1" type="noConversion"/>
  </si>
  <si>
    <t>佛</t>
    <phoneticPr fontId="1" type="noConversion"/>
  </si>
  <si>
    <t>仙</t>
    <phoneticPr fontId="1" type="noConversion"/>
  </si>
  <si>
    <t>妖</t>
    <phoneticPr fontId="1" type="noConversion"/>
  </si>
  <si>
    <t>黄风怪</t>
    <phoneticPr fontId="1" type="noConversion"/>
  </si>
  <si>
    <t>白骨精</t>
    <phoneticPr fontId="1" type="noConversion"/>
  </si>
  <si>
    <t>黄袍怪</t>
    <phoneticPr fontId="1" type="noConversion"/>
  </si>
  <si>
    <t>青狮道人</t>
    <phoneticPr fontId="1" type="noConversion"/>
  </si>
  <si>
    <t>红孩儿</t>
    <phoneticPr fontId="1" type="noConversion"/>
  </si>
  <si>
    <t>速度</t>
    <phoneticPr fontId="1" type="noConversion"/>
  </si>
  <si>
    <t>伤害削减部分等同于本身技能cd期间削弱目标的数值</t>
    <phoneticPr fontId="1" type="noConversion"/>
  </si>
  <si>
    <t>持续时间即本身CD时间</t>
    <phoneticPr fontId="1" type="noConversion"/>
  </si>
  <si>
    <t>以保证在全面释放过程中，两方的挑战强度对等</t>
    <phoneticPr fontId="1" type="noConversion"/>
  </si>
  <si>
    <t>二郎神</t>
    <phoneticPr fontId="1" type="noConversion"/>
  </si>
  <si>
    <t>哪咤</t>
    <phoneticPr fontId="1" type="noConversion"/>
  </si>
  <si>
    <t>金角</t>
    <phoneticPr fontId="1" type="noConversion"/>
  </si>
  <si>
    <t>文殊菩萨</t>
    <phoneticPr fontId="1" type="noConversion"/>
  </si>
  <si>
    <t>灵吉菩萨</t>
  </si>
  <si>
    <t>如意真仙</t>
    <phoneticPr fontId="1" type="noConversion"/>
  </si>
  <si>
    <t>dot</t>
    <phoneticPr fontId="1" type="noConversion"/>
  </si>
  <si>
    <t>菩提老祖</t>
    <phoneticPr fontId="1" type="noConversion"/>
  </si>
  <si>
    <t>面点铺</t>
    <phoneticPr fontId="1" type="noConversion"/>
  </si>
  <si>
    <t>木材厂</t>
    <phoneticPr fontId="1" type="noConversion"/>
  </si>
  <si>
    <t>铁匠铺</t>
    <phoneticPr fontId="1" type="noConversion"/>
  </si>
  <si>
    <t>矿窑</t>
    <phoneticPr fontId="1" type="noConversion"/>
  </si>
  <si>
    <t>制革司</t>
    <phoneticPr fontId="1" type="noConversion"/>
  </si>
  <si>
    <t>绸缎庄</t>
    <phoneticPr fontId="1" type="noConversion"/>
  </si>
  <si>
    <t>4星</t>
  </si>
  <si>
    <t>5星</t>
  </si>
  <si>
    <t>升阶消耗类</t>
    <phoneticPr fontId="1" type="noConversion"/>
  </si>
  <si>
    <t>类别</t>
    <phoneticPr fontId="1" type="noConversion"/>
  </si>
  <si>
    <t>蛮皮</t>
    <phoneticPr fontId="1" type="noConversion"/>
  </si>
  <si>
    <t>生铁</t>
    <phoneticPr fontId="1" type="noConversion"/>
  </si>
  <si>
    <t>钨钢</t>
    <phoneticPr fontId="1" type="noConversion"/>
  </si>
  <si>
    <t>盛龙钢</t>
    <phoneticPr fontId="1" type="noConversion"/>
  </si>
  <si>
    <t>摄心玉</t>
    <phoneticPr fontId="1" type="noConversion"/>
  </si>
  <si>
    <t>炭火炉</t>
    <phoneticPr fontId="1" type="noConversion"/>
  </si>
  <si>
    <t>绣火扇</t>
    <phoneticPr fontId="1" type="noConversion"/>
  </si>
  <si>
    <t>清风笼</t>
    <phoneticPr fontId="1" type="noConversion"/>
  </si>
  <si>
    <t>-</t>
    <phoneticPr fontId="1" type="noConversion"/>
  </si>
  <si>
    <t>翻火扇</t>
    <phoneticPr fontId="1" type="noConversion"/>
  </si>
  <si>
    <t>孔雀石</t>
  </si>
  <si>
    <t>锰铜</t>
    <phoneticPr fontId="1" type="noConversion"/>
  </si>
  <si>
    <t>砥石</t>
    <phoneticPr fontId="1" type="noConversion"/>
  </si>
  <si>
    <t>灰钢</t>
    <phoneticPr fontId="1" type="noConversion"/>
  </si>
  <si>
    <t>柳木</t>
    <phoneticPr fontId="1" type="noConversion"/>
  </si>
  <si>
    <t>圆木</t>
    <phoneticPr fontId="1" type="noConversion"/>
  </si>
  <si>
    <t>兽皮</t>
    <phoneticPr fontId="1" type="noConversion"/>
  </si>
  <si>
    <t>轻革</t>
    <phoneticPr fontId="1" type="noConversion"/>
  </si>
  <si>
    <t>重革</t>
    <phoneticPr fontId="1" type="noConversion"/>
  </si>
  <si>
    <t>青麻</t>
    <phoneticPr fontId="1" type="noConversion"/>
  </si>
  <si>
    <t>绢布</t>
    <phoneticPr fontId="1" type="noConversion"/>
  </si>
  <si>
    <t>耕地</t>
    <phoneticPr fontId="1" type="noConversion"/>
  </si>
  <si>
    <t>陨铁</t>
  </si>
  <si>
    <t>百纳布</t>
    <phoneticPr fontId="1" type="noConversion"/>
  </si>
  <si>
    <t>云锦</t>
    <phoneticPr fontId="1" type="noConversion"/>
  </si>
  <si>
    <t>秀水绫</t>
    <phoneticPr fontId="1" type="noConversion"/>
  </si>
  <si>
    <t>褐铁</t>
    <phoneticPr fontId="1" type="noConversion"/>
  </si>
  <si>
    <t>绒面革</t>
    <phoneticPr fontId="1" type="noConversion"/>
  </si>
  <si>
    <t>丝绸</t>
    <phoneticPr fontId="1" type="noConversion"/>
  </si>
  <si>
    <t>所属建筑</t>
    <phoneticPr fontId="1" type="noConversion"/>
  </si>
  <si>
    <t>面店铺</t>
    <phoneticPr fontId="1" type="noConversion"/>
  </si>
  <si>
    <t>蚕丝布</t>
    <phoneticPr fontId="1" type="noConversion"/>
  </si>
  <si>
    <t>卷轴获取途径</t>
    <phoneticPr fontId="1" type="noConversion"/>
  </si>
  <si>
    <t>副本-波月洞</t>
    <phoneticPr fontId="1" type="noConversion"/>
  </si>
  <si>
    <t>副本-未规划</t>
    <phoneticPr fontId="1" type="noConversion"/>
  </si>
  <si>
    <t>初始化</t>
    <phoneticPr fontId="1" type="noConversion"/>
  </si>
  <si>
    <t>副本-白骨洞</t>
    <phoneticPr fontId="1" type="noConversion"/>
  </si>
  <si>
    <t>成就-炼金相关</t>
    <phoneticPr fontId="1" type="noConversion"/>
  </si>
  <si>
    <t>良耕券A</t>
    <phoneticPr fontId="1" type="noConversion"/>
  </si>
  <si>
    <t>钻石购买</t>
    <phoneticPr fontId="1" type="noConversion"/>
  </si>
  <si>
    <t>招募</t>
    <phoneticPr fontId="1" type="noConversion"/>
  </si>
  <si>
    <t>升星卷轴</t>
    <phoneticPr fontId="1" type="noConversion"/>
  </si>
  <si>
    <t>银角</t>
    <phoneticPr fontId="1" type="noConversion"/>
  </si>
  <si>
    <t>单卡时长</t>
    <phoneticPr fontId="1" type="noConversion"/>
  </si>
  <si>
    <t>冥</t>
    <phoneticPr fontId="1" type="noConversion"/>
  </si>
  <si>
    <t>九尾狐</t>
  </si>
  <si>
    <t>谛听</t>
    <phoneticPr fontId="1" type="noConversion"/>
  </si>
  <si>
    <t>魂灵消耗</t>
    <phoneticPr fontId="1" type="noConversion"/>
  </si>
  <si>
    <t>演武厅</t>
    <phoneticPr fontId="1" type="noConversion"/>
  </si>
  <si>
    <t>成就奖励卷轴</t>
    <phoneticPr fontId="1" type="noConversion"/>
  </si>
  <si>
    <t>干粮</t>
    <phoneticPr fontId="1" type="noConversion"/>
  </si>
  <si>
    <t>小麦</t>
    <phoneticPr fontId="1" type="noConversion"/>
  </si>
  <si>
    <t>出战单位数</t>
    <phoneticPr fontId="1" type="noConversion"/>
  </si>
  <si>
    <t>生产项</t>
    <phoneticPr fontId="1" type="noConversion"/>
  </si>
  <si>
    <t>-</t>
    <phoneticPr fontId="1" type="noConversion"/>
  </si>
  <si>
    <t>产量</t>
    <phoneticPr fontId="1" type="noConversion"/>
  </si>
  <si>
    <t>消耗单位</t>
    <phoneticPr fontId="1" type="noConversion"/>
  </si>
  <si>
    <t>消耗量</t>
    <phoneticPr fontId="1" type="noConversion"/>
  </si>
  <si>
    <t>单位人力</t>
    <phoneticPr fontId="1" type="noConversion"/>
  </si>
  <si>
    <t>折合人力成本</t>
    <phoneticPr fontId="1" type="noConversion"/>
  </si>
  <si>
    <t>干粮人力成本</t>
    <phoneticPr fontId="1" type="noConversion"/>
  </si>
  <si>
    <t>灰钢</t>
    <phoneticPr fontId="1" type="noConversion"/>
  </si>
  <si>
    <t>天杉木</t>
    <phoneticPr fontId="1" type="noConversion"/>
  </si>
  <si>
    <t>柳木</t>
    <phoneticPr fontId="1" type="noConversion"/>
  </si>
  <si>
    <t>祥龙木</t>
    <phoneticPr fontId="1" type="noConversion"/>
  </si>
  <si>
    <t>樟木</t>
    <phoneticPr fontId="1" type="noConversion"/>
  </si>
  <si>
    <t>干粮</t>
    <phoneticPr fontId="1" type="noConversion"/>
  </si>
  <si>
    <t>圆木</t>
    <phoneticPr fontId="1" type="noConversion"/>
  </si>
  <si>
    <t>柳木</t>
    <phoneticPr fontId="1" type="noConversion"/>
  </si>
  <si>
    <t>圆木</t>
    <phoneticPr fontId="1" type="noConversion"/>
  </si>
  <si>
    <t>黑晶石</t>
  </si>
  <si>
    <t>夏目石</t>
  </si>
  <si>
    <t>民宿等级</t>
    <phoneticPr fontId="1" type="noConversion"/>
  </si>
  <si>
    <t>农夫数</t>
    <phoneticPr fontId="1" type="noConversion"/>
  </si>
  <si>
    <t>材料</t>
    <phoneticPr fontId="1" type="noConversion"/>
  </si>
  <si>
    <t>良耕券</t>
    <phoneticPr fontId="1" type="noConversion"/>
  </si>
  <si>
    <t>金币消耗</t>
    <phoneticPr fontId="1" type="noConversion"/>
  </si>
  <si>
    <t>升级时长（秒）</t>
    <phoneticPr fontId="1" type="noConversion"/>
  </si>
  <si>
    <t>盘缠</t>
    <phoneticPr fontId="1" type="noConversion"/>
  </si>
  <si>
    <t>秒产量</t>
    <phoneticPr fontId="1" type="noConversion"/>
  </si>
  <si>
    <t>挂机1小时</t>
    <phoneticPr fontId="1" type="noConversion"/>
  </si>
  <si>
    <t>获取方式</t>
    <phoneticPr fontId="1" type="noConversion"/>
  </si>
  <si>
    <t>需要矿锄</t>
    <phoneticPr fontId="1" type="noConversion"/>
  </si>
  <si>
    <t>建造消耗材料1</t>
    <phoneticPr fontId="1" type="noConversion"/>
  </si>
  <si>
    <t>消耗数量1</t>
    <phoneticPr fontId="1" type="noConversion"/>
  </si>
  <si>
    <t>消耗数量2</t>
    <phoneticPr fontId="1" type="noConversion"/>
  </si>
  <si>
    <t>当前金币产能</t>
    <phoneticPr fontId="1" type="noConversion"/>
  </si>
  <si>
    <t>-</t>
    <phoneticPr fontId="1" type="noConversion"/>
  </si>
  <si>
    <t>生产效率</t>
    <phoneticPr fontId="1" type="noConversion"/>
  </si>
  <si>
    <t>收盘缠</t>
    <phoneticPr fontId="1" type="noConversion"/>
  </si>
  <si>
    <t>商店买木材</t>
    <phoneticPr fontId="1" type="noConversion"/>
  </si>
  <si>
    <t>建造-民宿</t>
    <phoneticPr fontId="1" type="noConversion"/>
  </si>
  <si>
    <t>商店-买地契-麦田</t>
    <phoneticPr fontId="1" type="noConversion"/>
  </si>
  <si>
    <t>生产小麦</t>
    <phoneticPr fontId="1" type="noConversion"/>
  </si>
  <si>
    <t>建造-面点摊</t>
    <phoneticPr fontId="1" type="noConversion"/>
  </si>
  <si>
    <t>生产-干粮</t>
    <phoneticPr fontId="1" type="noConversion"/>
  </si>
  <si>
    <t>酒馆招募</t>
    <phoneticPr fontId="1" type="noConversion"/>
  </si>
  <si>
    <t>修缮演武厅</t>
    <phoneticPr fontId="1" type="noConversion"/>
  </si>
  <si>
    <t>出战</t>
    <phoneticPr fontId="1" type="noConversion"/>
  </si>
  <si>
    <t>民宿升级周期</t>
    <phoneticPr fontId="1" type="noConversion"/>
  </si>
  <si>
    <t>升级时长</t>
    <phoneticPr fontId="1" type="noConversion"/>
  </si>
  <si>
    <t>步长</t>
    <phoneticPr fontId="1" type="noConversion"/>
  </si>
  <si>
    <t>占用当前农比例</t>
    <phoneticPr fontId="1" type="noConversion"/>
  </si>
  <si>
    <t>炼金等级</t>
    <phoneticPr fontId="1" type="noConversion"/>
  </si>
  <si>
    <t>材料消耗</t>
    <phoneticPr fontId="1" type="noConversion"/>
  </si>
  <si>
    <t>金币消耗</t>
    <phoneticPr fontId="1" type="noConversion"/>
  </si>
  <si>
    <t>前期流程</t>
    <phoneticPr fontId="1" type="noConversion"/>
  </si>
  <si>
    <t>木材量</t>
    <phoneticPr fontId="1" type="noConversion"/>
  </si>
  <si>
    <t>点击次数</t>
    <phoneticPr fontId="1" type="noConversion"/>
  </si>
  <si>
    <t>金币/小麦价值</t>
    <phoneticPr fontId="1" type="noConversion"/>
  </si>
  <si>
    <t>折合金币价值</t>
    <phoneticPr fontId="1" type="noConversion"/>
  </si>
  <si>
    <t>点击次数</t>
    <phoneticPr fontId="1" type="noConversion"/>
  </si>
  <si>
    <t>成就指引</t>
    <phoneticPr fontId="1" type="noConversion"/>
  </si>
  <si>
    <t>领取炼金点击奖励</t>
    <phoneticPr fontId="1" type="noConversion"/>
  </si>
  <si>
    <t>黑晶石</t>
    <phoneticPr fontId="1" type="noConversion"/>
  </si>
  <si>
    <t>背包扩张</t>
    <phoneticPr fontId="1" type="noConversion"/>
  </si>
  <si>
    <t>副本内容规划</t>
    <phoneticPr fontId="1" type="noConversion"/>
  </si>
  <si>
    <t>4阶矿锄</t>
    <phoneticPr fontId="1" type="noConversion"/>
  </si>
  <si>
    <t>5阶矿锄</t>
    <phoneticPr fontId="1" type="noConversion"/>
  </si>
  <si>
    <t>JJC钥匙卷轴</t>
    <phoneticPr fontId="1" type="noConversion"/>
  </si>
  <si>
    <t>盘缠增效</t>
    <phoneticPr fontId="1" type="noConversion"/>
  </si>
  <si>
    <t>干粮增效</t>
    <phoneticPr fontId="1" type="noConversion"/>
  </si>
  <si>
    <t>赤火狐皮</t>
    <phoneticPr fontId="1" type="noConversion"/>
  </si>
  <si>
    <t>赤铜</t>
    <phoneticPr fontId="1" type="noConversion"/>
  </si>
  <si>
    <t>火云木</t>
    <phoneticPr fontId="1" type="noConversion"/>
  </si>
  <si>
    <t>镇国锦帛</t>
    <phoneticPr fontId="1" type="noConversion"/>
  </si>
  <si>
    <t>硕石</t>
    <phoneticPr fontId="1" type="noConversion"/>
  </si>
  <si>
    <t>火云石</t>
    <phoneticPr fontId="1" type="noConversion"/>
  </si>
  <si>
    <t>灵纹布</t>
    <phoneticPr fontId="1" type="noConversion"/>
  </si>
  <si>
    <t>藏风棉</t>
    <phoneticPr fontId="1" type="noConversion"/>
  </si>
  <si>
    <t>子午铜</t>
    <phoneticPr fontId="1" type="noConversion"/>
  </si>
  <si>
    <t>小麦收获</t>
    <phoneticPr fontId="1" type="noConversion"/>
  </si>
  <si>
    <t>副本产出-莲花洞</t>
    <phoneticPr fontId="1" type="noConversion"/>
  </si>
  <si>
    <t>钻石购买</t>
    <phoneticPr fontId="1" type="noConversion"/>
  </si>
  <si>
    <t>武器需求</t>
    <phoneticPr fontId="1" type="noConversion"/>
  </si>
  <si>
    <t>装备需求</t>
    <phoneticPr fontId="1" type="noConversion"/>
  </si>
  <si>
    <t>紫金葫芦</t>
    <phoneticPr fontId="1" type="noConversion"/>
  </si>
  <si>
    <t>羊脂玉净瓶</t>
    <phoneticPr fontId="1" type="noConversion"/>
  </si>
  <si>
    <t>晃金绳</t>
    <phoneticPr fontId="1" type="noConversion"/>
  </si>
  <si>
    <t>七星剑</t>
    <phoneticPr fontId="1" type="noConversion"/>
  </si>
  <si>
    <t>比丘袈裟</t>
    <phoneticPr fontId="1" type="noConversion"/>
  </si>
  <si>
    <t>菩提子</t>
    <phoneticPr fontId="1" type="noConversion"/>
  </si>
  <si>
    <t>省身禅</t>
    <phoneticPr fontId="1" type="noConversion"/>
  </si>
  <si>
    <t>丰都令</t>
    <phoneticPr fontId="1" type="noConversion"/>
  </si>
  <si>
    <t>百夜符</t>
    <phoneticPr fontId="1" type="noConversion"/>
  </si>
  <si>
    <t>往生印</t>
    <phoneticPr fontId="1" type="noConversion"/>
  </si>
  <si>
    <t>引魂幡</t>
    <phoneticPr fontId="1" type="noConversion"/>
  </si>
  <si>
    <t>渡魔剜</t>
    <phoneticPr fontId="1" type="noConversion"/>
  </si>
  <si>
    <t>降妖杵</t>
  </si>
  <si>
    <t>乾坤圈</t>
    <phoneticPr fontId="1" type="noConversion"/>
  </si>
  <si>
    <t>困龙鼎</t>
    <phoneticPr fontId="1" type="noConversion"/>
  </si>
  <si>
    <t>捆仙绳</t>
    <phoneticPr fontId="1" type="noConversion"/>
  </si>
  <si>
    <t>度人经</t>
    <phoneticPr fontId="1" type="noConversion"/>
  </si>
  <si>
    <t>灭离爪</t>
    <phoneticPr fontId="1" type="noConversion"/>
  </si>
  <si>
    <t>皂缨枪</t>
  </si>
  <si>
    <t>一丈绫</t>
    <phoneticPr fontId="1" type="noConversion"/>
  </si>
  <si>
    <t>唤风铃</t>
    <phoneticPr fontId="1" type="noConversion"/>
  </si>
  <si>
    <t>定风罡</t>
    <phoneticPr fontId="1" type="noConversion"/>
  </si>
  <si>
    <t>千祖爪</t>
    <phoneticPr fontId="1" type="noConversion"/>
  </si>
  <si>
    <t>百妖幡</t>
    <phoneticPr fontId="1" type="noConversion"/>
  </si>
  <si>
    <t>火芭蕉</t>
    <phoneticPr fontId="1" type="noConversion"/>
  </si>
  <si>
    <t>幻思瞳</t>
    <phoneticPr fontId="1" type="noConversion"/>
  </si>
  <si>
    <t>九幽幡</t>
    <phoneticPr fontId="1" type="noConversion"/>
  </si>
  <si>
    <t>狮啸铃</t>
    <phoneticPr fontId="1" type="noConversion"/>
  </si>
  <si>
    <t>云锦袈裟</t>
    <phoneticPr fontId="1" type="noConversion"/>
  </si>
  <si>
    <t>苦陀袈裟</t>
    <phoneticPr fontId="1" type="noConversion"/>
  </si>
  <si>
    <t>百纳布</t>
    <phoneticPr fontId="1" type="noConversion"/>
  </si>
  <si>
    <t>金缕袈裟</t>
    <phoneticPr fontId="1" type="noConversion"/>
  </si>
  <si>
    <t>夜纹袍</t>
    <phoneticPr fontId="1" type="noConversion"/>
  </si>
  <si>
    <t>丰饶罩衫</t>
    <phoneticPr fontId="1" type="noConversion"/>
  </si>
  <si>
    <t>天陨袍</t>
    <phoneticPr fontId="1" type="noConversion"/>
  </si>
  <si>
    <t>羽化长袍</t>
    <phoneticPr fontId="1" type="noConversion"/>
  </si>
  <si>
    <t>兽甲</t>
    <phoneticPr fontId="1" type="noConversion"/>
  </si>
  <si>
    <t>飞蝗甲</t>
    <phoneticPr fontId="1" type="noConversion"/>
  </si>
  <si>
    <t>阳鳞甲</t>
    <phoneticPr fontId="1" type="noConversion"/>
  </si>
  <si>
    <t>遮雾甲</t>
    <phoneticPr fontId="1" type="noConversion"/>
  </si>
  <si>
    <t>冥骨长袍</t>
    <phoneticPr fontId="1" type="noConversion"/>
  </si>
  <si>
    <t>黑纹袍</t>
    <phoneticPr fontId="1" type="noConversion"/>
  </si>
  <si>
    <t>月冕袍</t>
    <phoneticPr fontId="1" type="noConversion"/>
  </si>
  <si>
    <t>百转袍</t>
    <phoneticPr fontId="1" type="noConversion"/>
  </si>
  <si>
    <t>武器材料</t>
    <phoneticPr fontId="1" type="noConversion"/>
  </si>
  <si>
    <t>装备材料</t>
    <phoneticPr fontId="1" type="noConversion"/>
  </si>
  <si>
    <t>混世小妖</t>
    <phoneticPr fontId="1" type="noConversion"/>
  </si>
  <si>
    <t>HP</t>
    <phoneticPr fontId="1" type="noConversion"/>
  </si>
  <si>
    <t>ATK</t>
    <phoneticPr fontId="1" type="noConversion"/>
  </si>
  <si>
    <t>SPE</t>
    <phoneticPr fontId="1" type="noConversion"/>
  </si>
  <si>
    <t>类型</t>
    <phoneticPr fontId="1" type="noConversion"/>
  </si>
  <si>
    <t>星级</t>
    <phoneticPr fontId="1" type="noConversion"/>
  </si>
  <si>
    <t>总价值量</t>
    <phoneticPr fontId="1" type="noConversion"/>
  </si>
  <si>
    <t>权重</t>
    <phoneticPr fontId="1" type="noConversion"/>
  </si>
  <si>
    <t>ATK</t>
    <phoneticPr fontId="1" type="noConversion"/>
  </si>
  <si>
    <t>这部分等于攻击与攻速的乘积</t>
    <phoneticPr fontId="1" type="noConversion"/>
  </si>
  <si>
    <t>ATK*SPE</t>
    <phoneticPr fontId="1" type="noConversion"/>
  </si>
  <si>
    <t>SPE</t>
    <phoneticPr fontId="1" type="noConversion"/>
  </si>
  <si>
    <t>实际输出攻击，SPE普适低于1秒，从而定义出输出CD设定大于1秒</t>
    <phoneticPr fontId="1" type="noConversion"/>
  </si>
  <si>
    <t>CD</t>
    <phoneticPr fontId="1" type="noConversion"/>
  </si>
  <si>
    <t>剥离出攻速，根据技能进行定义</t>
    <phoneticPr fontId="1" type="noConversion"/>
  </si>
  <si>
    <t>降低伤害模型=总伤害-降低效果，持续时间=CD</t>
    <phoneticPr fontId="1" type="noConversion"/>
  </si>
  <si>
    <t>眩晕模型=总伤害-时间补偿，眩晕时间填写</t>
    <phoneticPr fontId="1" type="noConversion"/>
  </si>
  <si>
    <t>DOT模型=直接伤害+时间*dot伤害（考虑全程覆盖）</t>
    <phoneticPr fontId="1" type="noConversion"/>
  </si>
  <si>
    <t>治疗模型，hot同dot，晕同</t>
    <phoneticPr fontId="1" type="noConversion"/>
  </si>
  <si>
    <t>技能设定</t>
    <phoneticPr fontId="1" type="noConversion"/>
  </si>
  <si>
    <t>直接效果</t>
    <phoneticPr fontId="1" type="noConversion"/>
  </si>
  <si>
    <t>附加效果</t>
    <phoneticPr fontId="1" type="noConversion"/>
  </si>
  <si>
    <t>星级</t>
    <phoneticPr fontId="1" type="noConversion"/>
  </si>
  <si>
    <t>治疗+击晕</t>
    <phoneticPr fontId="1" type="noConversion"/>
  </si>
  <si>
    <t>伤害+降伤害</t>
    <phoneticPr fontId="1" type="noConversion"/>
  </si>
  <si>
    <t>治疗+降伤害</t>
    <phoneticPr fontId="1" type="noConversion"/>
  </si>
  <si>
    <t>伤害+击晕</t>
    <phoneticPr fontId="1" type="noConversion"/>
  </si>
  <si>
    <t>伤害+dot</t>
    <phoneticPr fontId="1" type="noConversion"/>
  </si>
  <si>
    <t>伤害+DOT</t>
    <phoneticPr fontId="1" type="noConversion"/>
  </si>
  <si>
    <t>伤害+降伤害</t>
    <phoneticPr fontId="1" type="noConversion"/>
  </si>
  <si>
    <t>伤害</t>
    <phoneticPr fontId="1" type="noConversion"/>
  </si>
  <si>
    <t>治疗</t>
    <phoneticPr fontId="1" type="noConversion"/>
  </si>
  <si>
    <t>降伤害</t>
    <phoneticPr fontId="1" type="noConversion"/>
  </si>
  <si>
    <t>击晕</t>
    <phoneticPr fontId="1" type="noConversion"/>
  </si>
  <si>
    <t>DOT</t>
    <phoneticPr fontId="1" type="noConversion"/>
  </si>
  <si>
    <t>回血</t>
  </si>
  <si>
    <t>持续时间</t>
    <phoneticPr fontId="1" type="noConversion"/>
  </si>
  <si>
    <t>效果值</t>
    <phoneticPr fontId="1" type="noConversion"/>
  </si>
  <si>
    <t>技能CD</t>
    <phoneticPr fontId="1" type="noConversion"/>
  </si>
  <si>
    <t>-</t>
    <phoneticPr fontId="1" type="noConversion"/>
  </si>
  <si>
    <t>云锦</t>
    <phoneticPr fontId="1" type="noConversion"/>
  </si>
  <si>
    <t>子午铜</t>
    <phoneticPr fontId="1" type="noConversion"/>
  </si>
  <si>
    <t>盛龙钢</t>
    <phoneticPr fontId="1" type="noConversion"/>
  </si>
  <si>
    <t>青麟布</t>
    <phoneticPr fontId="1" type="noConversion"/>
  </si>
  <si>
    <t>玲珑丝</t>
    <phoneticPr fontId="1" type="noConversion"/>
  </si>
  <si>
    <t>飞隍甲</t>
    <phoneticPr fontId="1" type="noConversion"/>
  </si>
  <si>
    <t>樊隍革</t>
    <phoneticPr fontId="1" type="noConversion"/>
  </si>
  <si>
    <t>油丝布</t>
    <phoneticPr fontId="1" type="noConversion"/>
  </si>
  <si>
    <t>刻魂石</t>
    <phoneticPr fontId="1" type="noConversion"/>
  </si>
  <si>
    <t>佛尘</t>
    <phoneticPr fontId="1" type="noConversion"/>
  </si>
  <si>
    <t>省身木</t>
    <phoneticPr fontId="1" type="noConversion"/>
  </si>
  <si>
    <t>退尘丝</t>
    <phoneticPr fontId="1" type="noConversion"/>
  </si>
  <si>
    <t>梵文布</t>
    <phoneticPr fontId="1" type="noConversion"/>
  </si>
  <si>
    <t>璃焱骨</t>
    <phoneticPr fontId="1" type="noConversion"/>
  </si>
  <si>
    <t>腾龙木</t>
    <phoneticPr fontId="1" type="noConversion"/>
  </si>
  <si>
    <t>风钢</t>
    <phoneticPr fontId="1" type="noConversion"/>
  </si>
  <si>
    <t>幽冥布</t>
    <phoneticPr fontId="1" type="noConversion"/>
  </si>
  <si>
    <t>浣火藤</t>
  </si>
  <si>
    <t>青麟布</t>
    <phoneticPr fontId="1" type="noConversion"/>
  </si>
  <si>
    <t>褐铁</t>
    <phoneticPr fontId="1" type="noConversion"/>
  </si>
  <si>
    <t>打磨杵</t>
    <phoneticPr fontId="1" type="noConversion"/>
  </si>
  <si>
    <t>制造物</t>
    <phoneticPr fontId="1" type="noConversion"/>
  </si>
  <si>
    <t>所需材料</t>
    <phoneticPr fontId="1" type="noConversion"/>
  </si>
  <si>
    <t>藏魂石</t>
  </si>
  <si>
    <t>藏魂石</t>
    <phoneticPr fontId="1" type="noConversion"/>
  </si>
  <si>
    <t>锰铜</t>
    <phoneticPr fontId="1" type="noConversion"/>
  </si>
  <si>
    <t>所需数量</t>
    <phoneticPr fontId="1" type="noConversion"/>
  </si>
  <si>
    <t>建筑等级</t>
    <phoneticPr fontId="1" type="noConversion"/>
  </si>
  <si>
    <t>材料数</t>
    <phoneticPr fontId="1" type="noConversion"/>
  </si>
  <si>
    <t>硬甲皮</t>
  </si>
  <si>
    <t>硬甲皮</t>
    <phoneticPr fontId="1" type="noConversion"/>
  </si>
  <si>
    <t>需求民宿等级</t>
    <phoneticPr fontId="1" type="noConversion"/>
  </si>
  <si>
    <t>农夫数量</t>
    <phoneticPr fontId="1" type="noConversion"/>
  </si>
  <si>
    <t>竞技场钥匙</t>
    <phoneticPr fontId="1" type="noConversion"/>
  </si>
  <si>
    <t>初始大小</t>
    <phoneticPr fontId="1" type="noConversion"/>
  </si>
  <si>
    <t>参照</t>
    <phoneticPr fontId="1" type="noConversion"/>
  </si>
  <si>
    <t>时间/秒</t>
    <phoneticPr fontId="1" type="noConversion"/>
  </si>
  <si>
    <t>道具ID</t>
    <phoneticPr fontId="1" type="noConversion"/>
  </si>
  <si>
    <t>图序</t>
    <phoneticPr fontId="1" type="noConversion"/>
  </si>
  <si>
    <t>总点集</t>
    <phoneticPr fontId="1" type="noConversion"/>
  </si>
  <si>
    <t>战斗总集</t>
    <phoneticPr fontId="1" type="noConversion"/>
  </si>
  <si>
    <t>战斗数</t>
    <phoneticPr fontId="1" type="noConversion"/>
  </si>
  <si>
    <t>功能点分布</t>
    <phoneticPr fontId="1" type="noConversion"/>
  </si>
  <si>
    <t>商店</t>
    <phoneticPr fontId="1" type="noConversion"/>
  </si>
  <si>
    <t>传送点</t>
    <phoneticPr fontId="1" type="noConversion"/>
  </si>
  <si>
    <t>补给点</t>
    <phoneticPr fontId="1" type="noConversion"/>
  </si>
  <si>
    <t>出生点</t>
    <phoneticPr fontId="1" type="noConversion"/>
  </si>
  <si>
    <t>随机战斗</t>
    <phoneticPr fontId="1" type="noConversion"/>
  </si>
  <si>
    <t>点集总分布</t>
    <phoneticPr fontId="1" type="noConversion"/>
  </si>
  <si>
    <t>竞技场</t>
    <phoneticPr fontId="1" type="noConversion"/>
  </si>
  <si>
    <t>2星妖</t>
    <phoneticPr fontId="1" type="noConversion"/>
  </si>
  <si>
    <t>2星冥</t>
    <phoneticPr fontId="1" type="noConversion"/>
  </si>
  <si>
    <t>2星仙</t>
    <phoneticPr fontId="1" type="noConversion"/>
  </si>
  <si>
    <t>2星佛</t>
    <phoneticPr fontId="1" type="noConversion"/>
  </si>
  <si>
    <t>3星妖</t>
    <phoneticPr fontId="1" type="noConversion"/>
  </si>
  <si>
    <t>3星冥</t>
    <phoneticPr fontId="1" type="noConversion"/>
  </si>
  <si>
    <t>3星仙</t>
    <phoneticPr fontId="1" type="noConversion"/>
  </si>
  <si>
    <t>3星佛</t>
    <phoneticPr fontId="1" type="noConversion"/>
  </si>
  <si>
    <t>掉落卷轴</t>
    <phoneticPr fontId="1" type="noConversion"/>
  </si>
  <si>
    <t>2阶矿锄</t>
    <phoneticPr fontId="1" type="noConversion"/>
  </si>
  <si>
    <t>3阶矿锄</t>
    <phoneticPr fontId="1" type="noConversion"/>
  </si>
  <si>
    <t>功能卷轴</t>
    <phoneticPr fontId="1" type="noConversion"/>
  </si>
  <si>
    <t>矿窑锄</t>
    <phoneticPr fontId="1" type="noConversion"/>
  </si>
  <si>
    <t>固定战斗</t>
    <phoneticPr fontId="1" type="noConversion"/>
  </si>
  <si>
    <t>随机战斗</t>
    <phoneticPr fontId="1" type="noConversion"/>
  </si>
  <si>
    <t>成就</t>
    <phoneticPr fontId="1" type="noConversion"/>
  </si>
  <si>
    <t>战斗场次</t>
    <phoneticPr fontId="1" type="noConversion"/>
  </si>
  <si>
    <t>spe</t>
    <phoneticPr fontId="1" type="noConversion"/>
  </si>
  <si>
    <t>还魂幡</t>
    <phoneticPr fontId="1" type="noConversion"/>
  </si>
  <si>
    <t>当前人力</t>
    <phoneticPr fontId="1" type="noConversion"/>
  </si>
  <si>
    <t>灰钢(5)+柳木(5)</t>
    <phoneticPr fontId="1" type="noConversion"/>
  </si>
  <si>
    <t>锰铜(15)+樟木(15)</t>
    <phoneticPr fontId="1" type="noConversion"/>
  </si>
  <si>
    <t>褐铁(10)+省身木(10)</t>
    <phoneticPr fontId="1" type="noConversion"/>
  </si>
  <si>
    <t>赤铜(10)+火云石(10)</t>
    <phoneticPr fontId="1" type="noConversion"/>
  </si>
  <si>
    <t>金币购买</t>
    <phoneticPr fontId="1" type="noConversion"/>
  </si>
  <si>
    <t>战斗力</t>
    <phoneticPr fontId="1" type="noConversion"/>
  </si>
  <si>
    <t>ATK比例</t>
    <phoneticPr fontId="1" type="noConversion"/>
  </si>
  <si>
    <t>HP比例</t>
    <phoneticPr fontId="1" type="noConversion"/>
  </si>
  <si>
    <t>HP</t>
    <phoneticPr fontId="1" type="noConversion"/>
  </si>
  <si>
    <t>spe*ATK</t>
    <phoneticPr fontId="1" type="noConversion"/>
  </si>
  <si>
    <t>ATK</t>
    <phoneticPr fontId="1" type="noConversion"/>
  </si>
  <si>
    <t>强度</t>
    <phoneticPr fontId="1" type="noConversion"/>
  </si>
  <si>
    <t>星级</t>
    <phoneticPr fontId="1" type="noConversion"/>
  </si>
  <si>
    <t>参照人数</t>
    <phoneticPr fontId="1" type="noConversion"/>
  </si>
  <si>
    <t>CD</t>
    <phoneticPr fontId="1" type="noConversion"/>
  </si>
  <si>
    <t>金币</t>
    <phoneticPr fontId="1" type="noConversion"/>
  </si>
  <si>
    <t>金币总量</t>
    <phoneticPr fontId="1" type="noConversion"/>
  </si>
  <si>
    <t>金币商店</t>
    <phoneticPr fontId="1" type="noConversion"/>
  </si>
  <si>
    <t>1级矿锄图纸</t>
    <phoneticPr fontId="1" type="noConversion"/>
  </si>
  <si>
    <t>钻石商店</t>
    <phoneticPr fontId="1" type="noConversion"/>
  </si>
  <si>
    <t>回城卷轴</t>
    <phoneticPr fontId="1" type="noConversion"/>
  </si>
  <si>
    <t>回魂幡</t>
    <phoneticPr fontId="1" type="noConversion"/>
  </si>
  <si>
    <t>良耕券B</t>
    <phoneticPr fontId="1" type="noConversion"/>
  </si>
  <si>
    <t>点数累计获得特殊道具或天赋</t>
    <phoneticPr fontId="1" type="noConversion"/>
  </si>
  <si>
    <t>盘缠+</t>
    <phoneticPr fontId="1" type="noConversion"/>
  </si>
  <si>
    <t>离线时间翻倍</t>
    <phoneticPr fontId="1" type="noConversion"/>
  </si>
  <si>
    <t>金币包</t>
    <phoneticPr fontId="1" type="noConversion"/>
  </si>
  <si>
    <t>特有兵种</t>
    <phoneticPr fontId="1" type="noConversion"/>
  </si>
  <si>
    <t>产量翻倍</t>
    <phoneticPr fontId="1" type="noConversion"/>
  </si>
  <si>
    <t>钥匙图纸</t>
    <phoneticPr fontId="1" type="noConversion"/>
  </si>
  <si>
    <t>炼金类1</t>
    <phoneticPr fontId="1" type="noConversion"/>
  </si>
  <si>
    <t>炼金类2</t>
  </si>
  <si>
    <t>炼金类3</t>
  </si>
  <si>
    <t>炼金类4</t>
  </si>
  <si>
    <t>炼金类5</t>
  </si>
  <si>
    <t>炼金类6</t>
  </si>
  <si>
    <t>副本类1</t>
    <phoneticPr fontId="1" type="noConversion"/>
  </si>
  <si>
    <t>副本类2</t>
  </si>
  <si>
    <t>副本类3</t>
  </si>
  <si>
    <t>副本类4</t>
  </si>
  <si>
    <t>副本类5</t>
  </si>
  <si>
    <t>副本类6</t>
  </si>
  <si>
    <t>干粮增效</t>
    <phoneticPr fontId="1" type="noConversion"/>
  </si>
  <si>
    <t>探索类1</t>
    <phoneticPr fontId="1" type="noConversion"/>
  </si>
  <si>
    <t>探索类2</t>
  </si>
  <si>
    <t>探索类3</t>
  </si>
  <si>
    <t>探索类4</t>
  </si>
  <si>
    <t>探索类5</t>
  </si>
  <si>
    <t>探索类6</t>
  </si>
  <si>
    <t>天赋</t>
    <phoneticPr fontId="1" type="noConversion"/>
  </si>
  <si>
    <t>增加可视范围</t>
    <phoneticPr fontId="1" type="noConversion"/>
  </si>
  <si>
    <t>面包达人1</t>
    <phoneticPr fontId="1" type="noConversion"/>
  </si>
  <si>
    <t>面包达人2</t>
  </si>
  <si>
    <t>面包达人3</t>
  </si>
  <si>
    <t>面包达人4</t>
  </si>
  <si>
    <t>面包达人5</t>
  </si>
  <si>
    <t>面包达人6</t>
  </si>
  <si>
    <t>点击炼金次数</t>
    <phoneticPr fontId="1" type="noConversion"/>
  </si>
  <si>
    <t>副本通关</t>
    <phoneticPr fontId="1" type="noConversion"/>
  </si>
  <si>
    <t>探索度累计值</t>
    <phoneticPr fontId="1" type="noConversion"/>
  </si>
  <si>
    <t>消耗面包数量</t>
    <phoneticPr fontId="1" type="noConversion"/>
  </si>
  <si>
    <t>赌博类1</t>
    <phoneticPr fontId="1" type="noConversion"/>
  </si>
  <si>
    <t>赌博类2</t>
  </si>
  <si>
    <t>赌博类3</t>
  </si>
  <si>
    <t>赌博类4</t>
  </si>
  <si>
    <t>赌博类5</t>
  </si>
  <si>
    <t>赌博类6</t>
  </si>
  <si>
    <t>赌博获得金币累计</t>
    <phoneticPr fontId="1" type="noConversion"/>
  </si>
  <si>
    <t>英雄星级</t>
    <phoneticPr fontId="1" type="noConversion"/>
  </si>
  <si>
    <t>获得1个2星</t>
    <phoneticPr fontId="1" type="noConversion"/>
  </si>
  <si>
    <t>获得2个2星</t>
    <phoneticPr fontId="1" type="noConversion"/>
  </si>
  <si>
    <t>获得3个2星</t>
    <phoneticPr fontId="1" type="noConversion"/>
  </si>
  <si>
    <t>获得4个2星</t>
    <phoneticPr fontId="1" type="noConversion"/>
  </si>
  <si>
    <t>获得5个2星</t>
    <phoneticPr fontId="1" type="noConversion"/>
  </si>
  <si>
    <t>获得1个3星</t>
  </si>
  <si>
    <t>获得2个3星</t>
  </si>
  <si>
    <t>获得3个3星</t>
  </si>
  <si>
    <t>获得4个3星</t>
  </si>
  <si>
    <t>获得5个3星</t>
  </si>
  <si>
    <t>副本杀怪</t>
    <phoneticPr fontId="1" type="noConversion"/>
  </si>
  <si>
    <t>击杀1</t>
    <phoneticPr fontId="1" type="noConversion"/>
  </si>
  <si>
    <t>击杀2</t>
  </si>
  <si>
    <t>击杀3</t>
  </si>
  <si>
    <t>击杀4</t>
  </si>
  <si>
    <t>击杀5</t>
  </si>
  <si>
    <t>击杀6</t>
  </si>
  <si>
    <t>竞技场累计数</t>
    <phoneticPr fontId="1" type="noConversion"/>
  </si>
  <si>
    <t>竞技达人1</t>
    <phoneticPr fontId="1" type="noConversion"/>
  </si>
  <si>
    <t>竞技达人2</t>
  </si>
  <si>
    <t>竞技达人3</t>
  </si>
  <si>
    <t>竞技达人4</t>
  </si>
  <si>
    <t>竞技达人5</t>
  </si>
  <si>
    <t>竞技达人6</t>
  </si>
  <si>
    <t>干粮消耗-</t>
    <phoneticPr fontId="1" type="noConversion"/>
  </si>
  <si>
    <t>战斗初始技能无CD</t>
    <phoneticPr fontId="1" type="noConversion"/>
  </si>
  <si>
    <t>生命</t>
    <phoneticPr fontId="1" type="noConversion"/>
  </si>
  <si>
    <t>伤害</t>
    <phoneticPr fontId="1" type="noConversion"/>
  </si>
  <si>
    <t>受伤害</t>
    <phoneticPr fontId="1" type="noConversion"/>
  </si>
  <si>
    <t>初级</t>
    <phoneticPr fontId="1" type="noConversion"/>
  </si>
  <si>
    <t>中级</t>
    <phoneticPr fontId="1" type="noConversion"/>
  </si>
  <si>
    <t>高级</t>
    <phoneticPr fontId="1" type="noConversion"/>
  </si>
  <si>
    <t>专家级</t>
    <phoneticPr fontId="1" type="noConversion"/>
  </si>
  <si>
    <t>宗师级</t>
    <phoneticPr fontId="1" type="noConversion"/>
  </si>
  <si>
    <t>探索范围+</t>
    <phoneticPr fontId="1" type="noConversion"/>
  </si>
  <si>
    <t>稀有天赋</t>
    <phoneticPr fontId="1" type="noConversion"/>
  </si>
  <si>
    <t>图1</t>
    <phoneticPr fontId="1" type="noConversion"/>
  </si>
  <si>
    <t>图2</t>
    <phoneticPr fontId="1" type="noConversion"/>
  </si>
  <si>
    <t>图4</t>
    <phoneticPr fontId="1" type="noConversion"/>
  </si>
  <si>
    <t>图6</t>
    <phoneticPr fontId="1" type="noConversion"/>
  </si>
  <si>
    <t>图8</t>
    <phoneticPr fontId="1" type="noConversion"/>
  </si>
  <si>
    <t>命中</t>
    <phoneticPr fontId="1" type="noConversion"/>
  </si>
  <si>
    <t>闪避</t>
    <phoneticPr fontId="1" type="noConversion"/>
  </si>
  <si>
    <t>圆木</t>
    <phoneticPr fontId="1" type="noConversion"/>
  </si>
  <si>
    <t>可金币或钻石购买</t>
    <phoneticPr fontId="1" type="noConversion"/>
  </si>
  <si>
    <t>赌博事件的设定</t>
    <phoneticPr fontId="1" type="noConversion"/>
  </si>
  <si>
    <t>玩家可输入金币数量</t>
    <phoneticPr fontId="1" type="noConversion"/>
  </si>
  <si>
    <t>1.有一定几率可以兑换到钻石</t>
    <phoneticPr fontId="1" type="noConversion"/>
  </si>
  <si>
    <t>2.分不同档位获取高于输入的金币额度</t>
    <phoneticPr fontId="1" type="noConversion"/>
  </si>
  <si>
    <t>3.首次赌博，均为正收益</t>
    <phoneticPr fontId="1" type="noConversion"/>
  </si>
  <si>
    <t>4.首次后出现几率负收益</t>
    <phoneticPr fontId="1" type="noConversion"/>
  </si>
  <si>
    <t>5.钻石的收益为固定值</t>
    <phoneticPr fontId="1" type="noConversion"/>
  </si>
  <si>
    <t>6.金币收益根据不同概率抽取不同的百分比</t>
    <phoneticPr fontId="1" type="noConversion"/>
  </si>
  <si>
    <t>7.赌博事件在玩家登出1小时且地图1通关后，可按事件概率触发</t>
    <phoneticPr fontId="1" type="noConversion"/>
  </si>
  <si>
    <t>通用掉落材料</t>
    <phoneticPr fontId="1" type="noConversion"/>
  </si>
  <si>
    <t>地契</t>
    <phoneticPr fontId="1" type="noConversion"/>
  </si>
  <si>
    <t>灵纹布</t>
    <phoneticPr fontId="1" type="noConversion"/>
  </si>
  <si>
    <t>藏风棉</t>
    <phoneticPr fontId="1" type="noConversion"/>
  </si>
  <si>
    <t>JJC钥匙卷</t>
    <phoneticPr fontId="1" type="noConversion"/>
  </si>
  <si>
    <t>升星卷轴</t>
    <phoneticPr fontId="1" type="noConversion"/>
  </si>
  <si>
    <t>降妖杵</t>
    <phoneticPr fontId="1" type="noConversion"/>
  </si>
  <si>
    <t>3阶矿锄</t>
    <phoneticPr fontId="1" type="noConversion"/>
  </si>
  <si>
    <t>4阶矿锄</t>
    <phoneticPr fontId="1" type="noConversion"/>
  </si>
  <si>
    <t>硕石</t>
    <phoneticPr fontId="1" type="noConversion"/>
  </si>
  <si>
    <t>夜纹袍</t>
    <phoneticPr fontId="1" type="noConversion"/>
  </si>
  <si>
    <t>灭离爪</t>
    <phoneticPr fontId="1" type="noConversion"/>
  </si>
  <si>
    <t>兽甲</t>
    <phoneticPr fontId="1" type="noConversion"/>
  </si>
  <si>
    <t>2阶矿锄</t>
    <phoneticPr fontId="1" type="noConversion"/>
  </si>
  <si>
    <t>5阶矿锄</t>
    <phoneticPr fontId="1" type="noConversion"/>
  </si>
  <si>
    <t>盘缠增效</t>
    <phoneticPr fontId="1" type="noConversion"/>
  </si>
  <si>
    <t>省身禅</t>
    <phoneticPr fontId="1" type="noConversion"/>
  </si>
  <si>
    <t>比丘袈裟</t>
    <phoneticPr fontId="1" type="noConversion"/>
  </si>
  <si>
    <t>引魂幡</t>
    <phoneticPr fontId="1" type="noConversion"/>
  </si>
  <si>
    <t>黑纹袍</t>
    <phoneticPr fontId="1" type="noConversion"/>
  </si>
  <si>
    <t>JJC钥匙卷轴</t>
    <phoneticPr fontId="1" type="noConversion"/>
  </si>
  <si>
    <t>丰都令</t>
    <phoneticPr fontId="1" type="noConversion"/>
  </si>
  <si>
    <t>月冕袍</t>
    <phoneticPr fontId="1" type="noConversion"/>
  </si>
  <si>
    <t>良耕券A</t>
    <phoneticPr fontId="1" type="noConversion"/>
  </si>
  <si>
    <t>九幽幡</t>
    <phoneticPr fontId="1" type="noConversion"/>
  </si>
  <si>
    <t>飞隍甲</t>
    <phoneticPr fontId="1" type="noConversion"/>
  </si>
  <si>
    <t>乾坤圈</t>
    <phoneticPr fontId="1" type="noConversion"/>
  </si>
  <si>
    <t>丰饶罩衫</t>
    <phoneticPr fontId="1" type="noConversion"/>
  </si>
  <si>
    <t>度人经</t>
    <phoneticPr fontId="1" type="noConversion"/>
  </si>
  <si>
    <t>云锦袈裟</t>
    <phoneticPr fontId="1" type="noConversion"/>
  </si>
  <si>
    <t>皂缨枪</t>
    <phoneticPr fontId="1" type="noConversion"/>
  </si>
  <si>
    <t>唤风铃</t>
    <phoneticPr fontId="1" type="noConversion"/>
  </si>
  <si>
    <t>火芭蕉</t>
    <phoneticPr fontId="1" type="noConversion"/>
  </si>
  <si>
    <t>浣火藤</t>
    <phoneticPr fontId="1" type="noConversion"/>
  </si>
  <si>
    <t>风钢</t>
    <phoneticPr fontId="1" type="noConversion"/>
  </si>
  <si>
    <t>腾龙木</t>
    <phoneticPr fontId="1" type="noConversion"/>
  </si>
  <si>
    <t>背包扩充</t>
    <phoneticPr fontId="1" type="noConversion"/>
  </si>
  <si>
    <t>扩充1</t>
    <phoneticPr fontId="1" type="noConversion"/>
  </si>
  <si>
    <t>扩充2</t>
  </si>
  <si>
    <t>扩充3</t>
  </si>
  <si>
    <t>扩充4</t>
  </si>
  <si>
    <t>扩充5</t>
  </si>
  <si>
    <t>扩充6</t>
  </si>
  <si>
    <t>月纹布</t>
    <phoneticPr fontId="1" type="noConversion"/>
  </si>
  <si>
    <t>丝绸</t>
    <phoneticPr fontId="1" type="noConversion"/>
  </si>
  <si>
    <t>月纹布</t>
    <phoneticPr fontId="1" type="noConversion"/>
  </si>
  <si>
    <t>奖励背包扩充</t>
    <phoneticPr fontId="1" type="noConversion"/>
  </si>
  <si>
    <t>背包扩充</t>
    <phoneticPr fontId="1" type="noConversion"/>
  </si>
  <si>
    <t>包扩Ⅰ</t>
    <phoneticPr fontId="1" type="noConversion"/>
  </si>
  <si>
    <t>包扩Ⅲ</t>
    <phoneticPr fontId="1" type="noConversion"/>
  </si>
  <si>
    <t>包扩Ⅳ</t>
    <phoneticPr fontId="1" type="noConversion"/>
  </si>
  <si>
    <t>包扩Ⅴ</t>
    <phoneticPr fontId="1" type="noConversion"/>
  </si>
  <si>
    <t>璃焱骨</t>
    <phoneticPr fontId="1" type="noConversion"/>
  </si>
  <si>
    <t>硬甲皮</t>
    <phoneticPr fontId="1" type="noConversion"/>
  </si>
  <si>
    <t>包扩Ⅱ</t>
    <phoneticPr fontId="1" type="noConversion"/>
  </si>
  <si>
    <t>藏风棉</t>
    <phoneticPr fontId="1" type="noConversion"/>
  </si>
  <si>
    <t>子午铜</t>
    <phoneticPr fontId="1" type="noConversion"/>
  </si>
  <si>
    <t>青麟布</t>
    <phoneticPr fontId="1" type="noConversion"/>
  </si>
  <si>
    <t>灵纹布</t>
    <phoneticPr fontId="1" type="noConversion"/>
  </si>
  <si>
    <t>固有掉落</t>
    <phoneticPr fontId="1" type="noConversion"/>
  </si>
  <si>
    <t>成就</t>
    <phoneticPr fontId="1" type="noConversion"/>
  </si>
  <si>
    <t>宝箱钥匙</t>
    <phoneticPr fontId="1" type="noConversion"/>
  </si>
  <si>
    <t>子午铜</t>
    <phoneticPr fontId="1" type="noConversion"/>
  </si>
  <si>
    <t>镇国锦帛</t>
    <phoneticPr fontId="1" type="noConversion"/>
  </si>
  <si>
    <t>月纹布</t>
    <phoneticPr fontId="1" type="noConversion"/>
  </si>
  <si>
    <t>赤火狐皮</t>
    <phoneticPr fontId="1" type="noConversion"/>
  </si>
  <si>
    <t>褐铁</t>
    <phoneticPr fontId="1" type="noConversion"/>
  </si>
  <si>
    <t>火云木</t>
    <phoneticPr fontId="1" type="noConversion"/>
  </si>
  <si>
    <t>随机掉落</t>
    <phoneticPr fontId="1" type="noConversion"/>
  </si>
  <si>
    <t>赤铜</t>
    <phoneticPr fontId="1" type="noConversion"/>
  </si>
  <si>
    <t>火云石</t>
    <phoneticPr fontId="1" type="noConversion"/>
  </si>
  <si>
    <t>背包扩容Ⅰ</t>
    <phoneticPr fontId="1" type="noConversion"/>
  </si>
  <si>
    <t>背包扩容Ⅱ</t>
    <phoneticPr fontId="1" type="noConversion"/>
  </si>
  <si>
    <t>背包扩容Ⅲ</t>
    <phoneticPr fontId="1" type="noConversion"/>
  </si>
  <si>
    <t>背包扩容Ⅳ</t>
    <phoneticPr fontId="1" type="noConversion"/>
  </si>
  <si>
    <t>背包扩容Ⅴ</t>
    <phoneticPr fontId="1" type="noConversion"/>
  </si>
  <si>
    <t>指定获取</t>
    <phoneticPr fontId="1" type="noConversion"/>
  </si>
  <si>
    <t>破碎钉耙</t>
    <phoneticPr fontId="1" type="noConversion"/>
  </si>
  <si>
    <t>红肚兜</t>
    <phoneticPr fontId="1" type="noConversion"/>
  </si>
  <si>
    <t>飞龙杖</t>
    <phoneticPr fontId="1" type="noConversion"/>
  </si>
  <si>
    <t>灯芯</t>
    <phoneticPr fontId="1" type="noConversion"/>
  </si>
  <si>
    <t>玲珑白骨</t>
    <phoneticPr fontId="1" type="noConversion"/>
  </si>
  <si>
    <t>镇元鼎</t>
    <phoneticPr fontId="1" type="noConversion"/>
  </si>
  <si>
    <t>披香阁</t>
    <phoneticPr fontId="1" type="noConversion"/>
  </si>
  <si>
    <t>宝象塔</t>
    <phoneticPr fontId="1" type="noConversion"/>
  </si>
  <si>
    <t>七星穗</t>
    <phoneticPr fontId="1" type="noConversion"/>
  </si>
  <si>
    <t>葫芦芯</t>
    <phoneticPr fontId="1" type="noConversion"/>
  </si>
  <si>
    <t>避火珠</t>
    <phoneticPr fontId="1" type="noConversion"/>
  </si>
  <si>
    <t>火象藤</t>
    <phoneticPr fontId="1" type="noConversion"/>
  </si>
  <si>
    <t>金币</t>
    <phoneticPr fontId="1" type="noConversion"/>
  </si>
  <si>
    <t>八戒元神</t>
    <phoneticPr fontId="1" type="noConversion"/>
  </si>
  <si>
    <t>仙</t>
    <phoneticPr fontId="1" type="noConversion"/>
  </si>
  <si>
    <t>伤害+吸血</t>
    <phoneticPr fontId="1" type="noConversion"/>
  </si>
  <si>
    <t>八戒元神</t>
    <phoneticPr fontId="1" type="noConversion"/>
  </si>
  <si>
    <t>伤害+降伤害</t>
    <phoneticPr fontId="1" type="noConversion"/>
  </si>
  <si>
    <t>伤害+DOT</t>
    <phoneticPr fontId="1" type="noConversion"/>
  </si>
  <si>
    <t>圆木（2）+生铁（2）</t>
    <phoneticPr fontId="1" type="noConversion"/>
  </si>
  <si>
    <t>砥石</t>
    <phoneticPr fontId="1" type="noConversion"/>
  </si>
  <si>
    <t>魂灵</t>
    <phoneticPr fontId="1" type="noConversion"/>
  </si>
  <si>
    <t>2星20</t>
    <phoneticPr fontId="1" type="noConversion"/>
  </si>
  <si>
    <t>3星60</t>
    <phoneticPr fontId="1" type="noConversion"/>
  </si>
  <si>
    <t>小麦</t>
    <phoneticPr fontId="1" type="noConversion"/>
  </si>
  <si>
    <t>生铁</t>
    <phoneticPr fontId="1" type="noConversion"/>
  </si>
  <si>
    <t>灰钢</t>
    <phoneticPr fontId="1" type="noConversion"/>
  </si>
  <si>
    <t>锰铜</t>
    <phoneticPr fontId="1" type="noConversion"/>
  </si>
  <si>
    <t>钨钢</t>
    <phoneticPr fontId="1" type="noConversion"/>
  </si>
  <si>
    <t>圆木</t>
    <phoneticPr fontId="1" type="noConversion"/>
  </si>
  <si>
    <t>柳木</t>
    <phoneticPr fontId="1" type="noConversion"/>
  </si>
  <si>
    <t>樟木</t>
    <phoneticPr fontId="1" type="noConversion"/>
  </si>
  <si>
    <t>天杉木</t>
    <phoneticPr fontId="1" type="noConversion"/>
  </si>
  <si>
    <t>祥龙木</t>
    <phoneticPr fontId="1" type="noConversion"/>
  </si>
  <si>
    <t>蛮皮</t>
    <phoneticPr fontId="1" type="noConversion"/>
  </si>
  <si>
    <t>兽皮</t>
    <phoneticPr fontId="1" type="noConversion"/>
  </si>
  <si>
    <t>轻革</t>
    <phoneticPr fontId="1" type="noConversion"/>
  </si>
  <si>
    <t>重革</t>
    <phoneticPr fontId="1" type="noConversion"/>
  </si>
  <si>
    <t>绒面革</t>
    <phoneticPr fontId="1" type="noConversion"/>
  </si>
  <si>
    <t>青麻</t>
    <phoneticPr fontId="1" type="noConversion"/>
  </si>
  <si>
    <t>绢布</t>
    <phoneticPr fontId="1" type="noConversion"/>
  </si>
  <si>
    <t>丝绸</t>
    <phoneticPr fontId="1" type="noConversion"/>
  </si>
  <si>
    <t>蚕丝布</t>
    <phoneticPr fontId="1" type="noConversion"/>
  </si>
  <si>
    <t>秀水绫</t>
    <phoneticPr fontId="1" type="noConversion"/>
  </si>
  <si>
    <t>砥石</t>
    <phoneticPr fontId="1" type="noConversion"/>
  </si>
  <si>
    <t>宝箱*2</t>
    <phoneticPr fontId="1" type="noConversion"/>
  </si>
  <si>
    <t>云栈洞jjc1</t>
    <phoneticPr fontId="1" type="noConversion"/>
  </si>
  <si>
    <t>白骨洞jjc1</t>
    <phoneticPr fontId="1" type="noConversion"/>
  </si>
  <si>
    <t>波月洞jjc1</t>
    <phoneticPr fontId="1" type="noConversion"/>
  </si>
  <si>
    <t>莲花洞jjc1</t>
    <phoneticPr fontId="1" type="noConversion"/>
  </si>
  <si>
    <t>火云洞jjc1</t>
    <phoneticPr fontId="1" type="noConversion"/>
  </si>
  <si>
    <t>jjc</t>
    <phoneticPr fontId="1" type="noConversion"/>
  </si>
  <si>
    <t>云栈洞jjc2</t>
    <phoneticPr fontId="1" type="noConversion"/>
  </si>
  <si>
    <t>云栈洞jjc3</t>
    <phoneticPr fontId="1" type="noConversion"/>
  </si>
  <si>
    <t>云栈洞jjc4</t>
    <phoneticPr fontId="1" type="noConversion"/>
  </si>
  <si>
    <t>云栈洞jjc5</t>
    <phoneticPr fontId="1" type="noConversion"/>
  </si>
  <si>
    <t>黄风岭jjc1</t>
    <phoneticPr fontId="1" type="noConversion"/>
  </si>
  <si>
    <t>黄风岭jjc2</t>
    <phoneticPr fontId="1" type="noConversion"/>
  </si>
  <si>
    <t>黄风岭jjc3</t>
    <phoneticPr fontId="1" type="noConversion"/>
  </si>
  <si>
    <t>黄风岭jjc4</t>
    <phoneticPr fontId="1" type="noConversion"/>
  </si>
  <si>
    <t>黄风岭jjc5</t>
    <phoneticPr fontId="1" type="noConversion"/>
  </si>
  <si>
    <t>白骨洞jjc2</t>
    <phoneticPr fontId="1" type="noConversion"/>
  </si>
  <si>
    <t>白骨洞jjc3</t>
    <phoneticPr fontId="1" type="noConversion"/>
  </si>
  <si>
    <t>白骨洞jjc4</t>
    <phoneticPr fontId="1" type="noConversion"/>
  </si>
  <si>
    <t>白骨洞jjc5</t>
    <phoneticPr fontId="1" type="noConversion"/>
  </si>
  <si>
    <t>波月洞jjc2</t>
    <phoneticPr fontId="1" type="noConversion"/>
  </si>
  <si>
    <t>波月洞jjc3</t>
    <phoneticPr fontId="1" type="noConversion"/>
  </si>
  <si>
    <t>波月洞jjc4</t>
    <phoneticPr fontId="1" type="noConversion"/>
  </si>
  <si>
    <t>波月洞jjc5</t>
    <phoneticPr fontId="1" type="noConversion"/>
  </si>
  <si>
    <t>莲花洞jjc2</t>
    <phoneticPr fontId="1" type="noConversion"/>
  </si>
  <si>
    <t>莲花洞jjc3</t>
    <phoneticPr fontId="1" type="noConversion"/>
  </si>
  <si>
    <t>莲花洞jjc4</t>
    <phoneticPr fontId="1" type="noConversion"/>
  </si>
  <si>
    <t>莲花洞jjc5</t>
    <phoneticPr fontId="1" type="noConversion"/>
  </si>
  <si>
    <t>莲花洞jjc6</t>
    <phoneticPr fontId="1" type="noConversion"/>
  </si>
  <si>
    <t>火云洞jjc2</t>
    <phoneticPr fontId="1" type="noConversion"/>
  </si>
  <si>
    <t>火云洞jjc3</t>
    <phoneticPr fontId="1" type="noConversion"/>
  </si>
  <si>
    <t>火云洞jjc4</t>
    <phoneticPr fontId="1" type="noConversion"/>
  </si>
  <si>
    <t>火云洞jjc5</t>
    <phoneticPr fontId="1" type="noConversion"/>
  </si>
  <si>
    <t>火云洞jjc6</t>
    <phoneticPr fontId="1" type="noConversion"/>
  </si>
  <si>
    <t>火云洞jjc7</t>
    <phoneticPr fontId="1" type="noConversion"/>
  </si>
  <si>
    <t>3星</t>
    <phoneticPr fontId="1" type="noConversion"/>
  </si>
  <si>
    <t>青麟布/璃焱骨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</si>
</sst>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0"/>
  </numFmts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333333"/>
      <name val="微软雅黑"/>
      <family val="2"/>
      <charset val="134"/>
    </font>
    <font>
      <b/>
      <sz val="11"/>
      <color theme="3" tint="0.3999755851924192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rgb="FFFFFF00"/>
      <name val="微软雅黑"/>
      <family val="2"/>
      <charset val="134"/>
    </font>
    <font>
      <sz val="11"/>
      <color rgb="FF333333"/>
      <name val="Arial"/>
      <family val="2"/>
    </font>
    <font>
      <sz val="10"/>
      <color rgb="FF333333"/>
      <name val="Arial"/>
      <family val="2"/>
    </font>
    <font>
      <b/>
      <sz val="11"/>
      <color theme="9" tint="-0.249977111117893"/>
      <name val="微软雅黑"/>
      <family val="2"/>
      <charset val="134"/>
    </font>
    <font>
      <sz val="12"/>
      <color theme="1"/>
      <name val="Consolas"/>
      <family val="3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4" borderId="0" xfId="0" applyFont="1" applyFill="1"/>
    <xf numFmtId="0" fontId="6" fillId="0" borderId="0" xfId="0" applyFont="1"/>
    <xf numFmtId="0" fontId="2" fillId="5" borderId="0" xfId="0" applyFont="1" applyFill="1"/>
    <xf numFmtId="0" fontId="8" fillId="2" borderId="0" xfId="0" applyFont="1" applyFill="1" applyAlignment="1"/>
    <xf numFmtId="0" fontId="7" fillId="0" borderId="0" xfId="0" applyFont="1"/>
    <xf numFmtId="0" fontId="2" fillId="7" borderId="0" xfId="0" applyFont="1" applyFill="1" applyAlignment="1">
      <alignment horizontal="center"/>
    </xf>
    <xf numFmtId="0" fontId="7" fillId="0" borderId="1" xfId="0" applyFont="1" applyBorder="1"/>
    <xf numFmtId="0" fontId="2" fillId="0" borderId="0" xfId="0" applyFont="1" applyFill="1" applyBorder="1"/>
    <xf numFmtId="0" fontId="7" fillId="0" borderId="0" xfId="0" applyFont="1" applyAlignment="1">
      <alignment horizontal="center"/>
    </xf>
    <xf numFmtId="0" fontId="7" fillId="6" borderId="1" xfId="0" applyFont="1" applyFill="1" applyBorder="1"/>
    <xf numFmtId="0" fontId="2" fillId="0" borderId="3" xfId="0" applyFont="1" applyBorder="1"/>
    <xf numFmtId="0" fontId="2" fillId="5" borderId="3" xfId="0" applyFont="1" applyFill="1" applyBorder="1"/>
    <xf numFmtId="0" fontId="9" fillId="0" borderId="3" xfId="0" applyFont="1" applyBorder="1"/>
    <xf numFmtId="0" fontId="2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7" fillId="0" borderId="8" xfId="0" applyFont="1" applyBorder="1" applyAlignment="1">
      <alignment horizontal="center"/>
    </xf>
    <xf numFmtId="0" fontId="2" fillId="6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2" borderId="0" xfId="0" applyFont="1" applyFill="1"/>
    <xf numFmtId="0" fontId="7" fillId="8" borderId="0" xfId="0" applyFont="1" applyFill="1"/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9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9" borderId="0" xfId="0" applyFont="1" applyFill="1"/>
    <xf numFmtId="0" fontId="9" fillId="0" borderId="0" xfId="0" applyFont="1" applyBorder="1"/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77" fontId="2" fillId="0" borderId="0" xfId="0" applyNumberFormat="1" applyFont="1"/>
    <xf numFmtId="0" fontId="2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10" borderId="0" xfId="0" applyFont="1" applyFill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Border="1"/>
    <xf numFmtId="0" fontId="7" fillId="0" borderId="0" xfId="0" applyFont="1" applyAlignment="1"/>
    <xf numFmtId="0" fontId="2" fillId="7" borderId="0" xfId="0" applyFont="1" applyFill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vertical="center" wrapText="1"/>
    </xf>
    <xf numFmtId="0" fontId="10" fillId="0" borderId="0" xfId="0" applyFont="1"/>
    <xf numFmtId="0" fontId="2" fillId="11" borderId="0" xfId="0" applyFont="1" applyFill="1"/>
    <xf numFmtId="9" fontId="2" fillId="0" borderId="0" xfId="0" applyNumberFormat="1" applyFont="1"/>
    <xf numFmtId="0" fontId="15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6" borderId="0" xfId="0" applyFont="1" applyFill="1"/>
    <xf numFmtId="0" fontId="2" fillId="12" borderId="0" xfId="0" applyFont="1" applyFill="1"/>
    <xf numFmtId="0" fontId="2" fillId="12" borderId="0" xfId="0" applyFont="1" applyFill="1" applyBorder="1"/>
    <xf numFmtId="0" fontId="8" fillId="0" borderId="0" xfId="0" applyFont="1" applyFill="1"/>
    <xf numFmtId="0" fontId="2" fillId="7" borderId="1" xfId="0" applyFont="1" applyFill="1" applyBorder="1"/>
    <xf numFmtId="0" fontId="13" fillId="0" borderId="1" xfId="0" applyFont="1" applyBorder="1" applyAlignment="1">
      <alignment vertical="center"/>
    </xf>
    <xf numFmtId="0" fontId="14" fillId="0" borderId="1" xfId="0" applyFont="1" applyBorder="1"/>
    <xf numFmtId="0" fontId="2" fillId="0" borderId="0" xfId="0" applyFont="1" applyAlignment="1">
      <alignment horizontal="right"/>
    </xf>
    <xf numFmtId="0" fontId="2" fillId="5" borderId="7" xfId="0" applyFont="1" applyFill="1" applyBorder="1"/>
    <xf numFmtId="0" fontId="2" fillId="5" borderId="9" xfId="0" applyFont="1" applyFill="1" applyBorder="1"/>
    <xf numFmtId="0" fontId="2" fillId="5" borderId="1" xfId="0" applyFont="1" applyFill="1" applyBorder="1"/>
    <xf numFmtId="0" fontId="2" fillId="0" borderId="9" xfId="0" applyFont="1" applyBorder="1"/>
    <xf numFmtId="0" fontId="2" fillId="0" borderId="0" xfId="0" applyFont="1" applyFill="1"/>
    <xf numFmtId="0" fontId="16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Border="1" applyAlignment="1"/>
    <xf numFmtId="2" fontId="7" fillId="0" borderId="0" xfId="0" applyNumberFormat="1" applyFont="1"/>
    <xf numFmtId="177" fontId="10" fillId="0" borderId="0" xfId="0" applyNumberFormat="1" applyFont="1"/>
    <xf numFmtId="0" fontId="2" fillId="0" borderId="0" xfId="0" applyFont="1" applyAlignment="1">
      <alignment horizontal="center"/>
    </xf>
    <xf numFmtId="0" fontId="15" fillId="13" borderId="1" xfId="0" applyFont="1" applyFill="1" applyBorder="1"/>
    <xf numFmtId="0" fontId="7" fillId="7" borderId="0" xfId="0" applyFont="1" applyFill="1"/>
    <xf numFmtId="0" fontId="7" fillId="5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13" borderId="0" xfId="0" applyFont="1" applyFill="1"/>
    <xf numFmtId="0" fontId="6" fillId="13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0" borderId="0" xfId="0" applyFont="1" applyFill="1"/>
    <xf numFmtId="0" fontId="8" fillId="0" borderId="0" xfId="0" applyFont="1" applyFill="1" applyBorder="1"/>
    <xf numFmtId="0" fontId="2" fillId="5" borderId="10" xfId="0" applyFont="1" applyFill="1" applyBorder="1"/>
    <xf numFmtId="0" fontId="2" fillId="0" borderId="10" xfId="0" applyFont="1" applyBorder="1"/>
    <xf numFmtId="0" fontId="8" fillId="13" borderId="0" xfId="0" applyFont="1" applyFill="1" applyBorder="1"/>
    <xf numFmtId="0" fontId="8" fillId="14" borderId="0" xfId="0" applyFont="1" applyFill="1" applyBorder="1"/>
    <xf numFmtId="0" fontId="8" fillId="13" borderId="0" xfId="0" applyFont="1" applyFill="1"/>
    <xf numFmtId="0" fontId="8" fillId="14" borderId="1" xfId="0" applyFont="1" applyFill="1" applyBorder="1"/>
    <xf numFmtId="0" fontId="2" fillId="0" borderId="1" xfId="0" applyFont="1" applyFill="1" applyBorder="1"/>
    <xf numFmtId="0" fontId="2" fillId="12" borderId="1" xfId="0" applyFont="1" applyFill="1" applyBorder="1"/>
    <xf numFmtId="0" fontId="2" fillId="0" borderId="11" xfId="0" applyFont="1" applyBorder="1"/>
    <xf numFmtId="0" fontId="2" fillId="0" borderId="7" xfId="0" applyFont="1" applyBorder="1"/>
    <xf numFmtId="0" fontId="6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15" borderId="0" xfId="0" applyFont="1" applyFill="1"/>
    <xf numFmtId="0" fontId="3" fillId="16" borderId="0" xfId="0" applyFont="1" applyFill="1" applyAlignment="1">
      <alignment vertical="center" wrapText="1"/>
    </xf>
    <xf numFmtId="0" fontId="2" fillId="16" borderId="0" xfId="0" applyFont="1" applyFill="1"/>
    <xf numFmtId="0" fontId="10" fillId="16" borderId="0" xfId="0" applyFont="1" applyFill="1"/>
    <xf numFmtId="0" fontId="15" fillId="16" borderId="1" xfId="0" applyFont="1" applyFill="1" applyBorder="1"/>
    <xf numFmtId="0" fontId="7" fillId="16" borderId="0" xfId="0" applyFont="1" applyFill="1"/>
    <xf numFmtId="10" fontId="2" fillId="0" borderId="0" xfId="0" applyNumberFormat="1" applyFont="1"/>
    <xf numFmtId="0" fontId="7" fillId="17" borderId="1" xfId="0" applyFont="1" applyFill="1" applyBorder="1"/>
    <xf numFmtId="0" fontId="2" fillId="17" borderId="1" xfId="0" applyFont="1" applyFill="1" applyBorder="1"/>
    <xf numFmtId="0" fontId="9" fillId="17" borderId="1" xfId="0" applyFont="1" applyFill="1" applyBorder="1"/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12" borderId="0" xfId="0" applyFont="1" applyFill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建筑数据!$AA$2:$AA$41</c:f>
              <c:numCache>
                <c:formatCode>0.000</c:formatCode>
                <c:ptCount val="40"/>
                <c:pt idx="0">
                  <c:v>4.110207768744354E-3</c:v>
                </c:pt>
                <c:pt idx="1">
                  <c:v>1.6440831074977416E-2</c:v>
                </c:pt>
                <c:pt idx="2">
                  <c:v>3.6991869918699183E-2</c:v>
                </c:pt>
                <c:pt idx="3">
                  <c:v>6.5763324299909665E-2</c:v>
                </c:pt>
                <c:pt idx="4">
                  <c:v>0.10275519421860885</c:v>
                </c:pt>
                <c:pt idx="5">
                  <c:v>0.14796747967479673</c:v>
                </c:pt>
                <c:pt idx="6">
                  <c:v>0.20140018066847334</c:v>
                </c:pt>
                <c:pt idx="7">
                  <c:v>0.26305329719963866</c:v>
                </c:pt>
                <c:pt idx="8">
                  <c:v>0.3329268292682927</c:v>
                </c:pt>
                <c:pt idx="9">
                  <c:v>0.41102077687443539</c:v>
                </c:pt>
                <c:pt idx="10">
                  <c:v>0.49733514001806683</c:v>
                </c:pt>
                <c:pt idx="11">
                  <c:v>0.59186991869918693</c:v>
                </c:pt>
                <c:pt idx="12">
                  <c:v>0.69462511291779583</c:v>
                </c:pt>
                <c:pt idx="13">
                  <c:v>0.80560072267389338</c:v>
                </c:pt>
                <c:pt idx="14">
                  <c:v>0.92479674796747968</c:v>
                </c:pt>
                <c:pt idx="15">
                  <c:v>1.0522131887985546</c:v>
                </c:pt>
                <c:pt idx="16">
                  <c:v>1.1878500451671183</c:v>
                </c:pt>
                <c:pt idx="17">
                  <c:v>1.3317073170731708</c:v>
                </c:pt>
                <c:pt idx="18">
                  <c:v>1.4837850045167118</c:v>
                </c:pt>
                <c:pt idx="19">
                  <c:v>1.6440831074977416</c:v>
                </c:pt>
                <c:pt idx="20">
                  <c:v>1.8126016260162601</c:v>
                </c:pt>
                <c:pt idx="21">
                  <c:v>1.9893405600722673</c:v>
                </c:pt>
                <c:pt idx="22">
                  <c:v>2.1742999096657631</c:v>
                </c:pt>
                <c:pt idx="23">
                  <c:v>2.3674796747967477</c:v>
                </c:pt>
                <c:pt idx="24">
                  <c:v>2.5688798554652212</c:v>
                </c:pt>
                <c:pt idx="25">
                  <c:v>2.7785004516711833</c:v>
                </c:pt>
                <c:pt idx="26">
                  <c:v>2.9963414634146339</c:v>
                </c:pt>
                <c:pt idx="27">
                  <c:v>3.2224028906955735</c:v>
                </c:pt>
                <c:pt idx="28">
                  <c:v>3.4566847335140016</c:v>
                </c:pt>
                <c:pt idx="29">
                  <c:v>3.6991869918699187</c:v>
                </c:pt>
                <c:pt idx="30">
                  <c:v>3.9499096657633244</c:v>
                </c:pt>
                <c:pt idx="31">
                  <c:v>4.2088527551942185</c:v>
                </c:pt>
                <c:pt idx="32">
                  <c:v>4.4760162601626012</c:v>
                </c:pt>
                <c:pt idx="33">
                  <c:v>4.7514001806684734</c:v>
                </c:pt>
                <c:pt idx="34">
                  <c:v>5.035004516711834</c:v>
                </c:pt>
                <c:pt idx="35">
                  <c:v>5.3268292682926832</c:v>
                </c:pt>
                <c:pt idx="36">
                  <c:v>5.6268744354110209</c:v>
                </c:pt>
                <c:pt idx="37">
                  <c:v>5.9351400180668472</c:v>
                </c:pt>
                <c:pt idx="38">
                  <c:v>6.2516260162601629</c:v>
                </c:pt>
                <c:pt idx="39">
                  <c:v>6.5763324299909662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83776"/>
        <c:axId val="167969152"/>
      </c:lineChart>
      <c:catAx>
        <c:axId val="16508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969152"/>
        <c:crosses val="autoZero"/>
        <c:auto val="1"/>
        <c:lblAlgn val="ctr"/>
        <c:lblOffset val="100"/>
        <c:noMultiLvlLbl val="0"/>
      </c:catAx>
      <c:valAx>
        <c:axId val="16796915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6508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347381</xdr:colOff>
      <xdr:row>25</xdr:row>
      <xdr:rowOff>34739</xdr:rowOff>
    </xdr:from>
    <xdr:to>
      <xdr:col>23</xdr:col>
      <xdr:colOff>134469</xdr:colOff>
      <xdr:row>38</xdr:row>
      <xdr:rowOff>10086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33"/>
  <sheetViews>
    <sheetView topLeftCell="P1" zoomScale="85" zoomScaleNormal="85" workbookViewId="0">
      <pane ySplit="1" topLeftCell="A56" activePane="bottomLeft" state="frozen"/>
      <selection pane="bottomLeft" activeCell="B14" sqref="B14:H15"/>
    </sheetView>
  </sheetViews>
  <sheetFormatPr defaultRowHeight="16.5" x14ac:dyDescent="0.3"/>
  <cols>
    <col min="1" max="1" width="9" style="1"/>
    <col min="2" max="2" width="13.25" style="1" bestFit="1" customWidth="1"/>
    <col min="3" max="3" width="9.25" style="1" bestFit="1" customWidth="1"/>
    <col min="4" max="4" width="10.75" style="1" customWidth="1"/>
    <col min="5" max="5" width="8.5" style="1" customWidth="1"/>
    <col min="6" max="6" width="9" style="1" customWidth="1"/>
    <col min="7" max="8" width="13.25" style="1" customWidth="1"/>
    <col min="9" max="9" width="18.75" style="1" customWidth="1"/>
    <col min="10" max="13" width="13.25" style="1" customWidth="1"/>
    <col min="14" max="14" width="9" style="1" customWidth="1"/>
    <col min="15" max="15" width="13.25" style="1" customWidth="1"/>
    <col min="16" max="16" width="15.375" style="1" customWidth="1"/>
    <col min="17" max="17" width="18.375" style="1" customWidth="1"/>
    <col min="18" max="18" width="9" style="1"/>
    <col min="19" max="20" width="9" style="1" customWidth="1"/>
    <col min="21" max="21" width="10.375" style="1" customWidth="1"/>
    <col min="22" max="22" width="14.125" style="1" bestFit="1" customWidth="1"/>
    <col min="23" max="23" width="11.375" style="1" customWidth="1"/>
    <col min="24" max="26" width="9" style="1"/>
    <col min="27" max="27" width="10.125" style="37" customWidth="1"/>
    <col min="28" max="28" width="7.75" style="1" customWidth="1"/>
    <col min="29" max="29" width="13.75" style="1" customWidth="1"/>
    <col min="30" max="31" width="9.25" style="1" bestFit="1" customWidth="1"/>
    <col min="32" max="16384" width="9" style="1"/>
  </cols>
  <sheetData>
    <row r="1" spans="1:33" x14ac:dyDescent="0.3">
      <c r="A1" s="25" t="s">
        <v>69</v>
      </c>
      <c r="B1" s="25" t="s">
        <v>93</v>
      </c>
      <c r="C1" s="25" t="s">
        <v>95</v>
      </c>
      <c r="D1" s="25" t="s">
        <v>96</v>
      </c>
      <c r="E1" s="25" t="s">
        <v>97</v>
      </c>
      <c r="F1" s="25" t="s">
        <v>98</v>
      </c>
      <c r="G1" s="25" t="s">
        <v>99</v>
      </c>
      <c r="H1" s="25" t="s">
        <v>150</v>
      </c>
      <c r="I1" s="25" t="s">
        <v>100</v>
      </c>
      <c r="J1" s="33" t="s">
        <v>123</v>
      </c>
      <c r="K1" s="33" t="s">
        <v>124</v>
      </c>
      <c r="L1" s="33" t="s">
        <v>331</v>
      </c>
      <c r="M1" s="33" t="s">
        <v>125</v>
      </c>
      <c r="N1" s="33" t="s">
        <v>116</v>
      </c>
      <c r="O1" s="33" t="s">
        <v>126</v>
      </c>
      <c r="P1" s="33" t="s">
        <v>117</v>
      </c>
      <c r="X1" s="25" t="s">
        <v>112</v>
      </c>
      <c r="Y1" s="25" t="s">
        <v>113</v>
      </c>
      <c r="Z1" s="25" t="s">
        <v>114</v>
      </c>
      <c r="AA1" s="121" t="s">
        <v>140</v>
      </c>
      <c r="AB1" s="121"/>
      <c r="AC1" s="1" t="s">
        <v>142</v>
      </c>
      <c r="AD1" s="25" t="s">
        <v>144</v>
      </c>
      <c r="AE1" s="25" t="s">
        <v>145</v>
      </c>
      <c r="AF1" s="1" t="s">
        <v>143</v>
      </c>
    </row>
    <row r="2" spans="1:33" x14ac:dyDescent="0.3">
      <c r="A2" s="23" t="s">
        <v>70</v>
      </c>
      <c r="B2" s="1" t="s">
        <v>90</v>
      </c>
      <c r="C2" s="23">
        <v>1</v>
      </c>
      <c r="D2" s="23" t="s">
        <v>91</v>
      </c>
      <c r="E2" s="23">
        <v>2</v>
      </c>
      <c r="F2" s="23">
        <v>1</v>
      </c>
      <c r="G2" s="29">
        <v>2</v>
      </c>
      <c r="H2" s="1">
        <v>1</v>
      </c>
      <c r="J2" s="40"/>
      <c r="K2" s="40"/>
      <c r="L2" s="40"/>
      <c r="M2" s="40"/>
      <c r="N2" s="1">
        <v>20</v>
      </c>
      <c r="P2" s="17" t="s">
        <v>48</v>
      </c>
      <c r="W2" s="1" t="s">
        <v>139</v>
      </c>
      <c r="X2" s="1">
        <v>1</v>
      </c>
      <c r="Y2" s="1">
        <v>10</v>
      </c>
      <c r="Z2" s="15" t="s">
        <v>55</v>
      </c>
      <c r="AA2" s="85">
        <f t="shared" ref="AA2:AA41" si="0">X2^2*$W$5</f>
        <v>4.110207768744354E-3</v>
      </c>
      <c r="AB2" s="1">
        <f>AA2*3600</f>
        <v>14.796747967479675</v>
      </c>
      <c r="AC2" s="29">
        <v>3</v>
      </c>
      <c r="AD2" s="1">
        <f>ROUNDUP(Y2/AC2/$G$13*(AB2/$Q$4),0)</f>
        <v>1</v>
      </c>
      <c r="AE2" s="1">
        <f t="shared" ref="AE2:AE10" si="1">INT(AA2*VLOOKUP(AF2,$S$7:$U$11,3,FALSE)/10)*10</f>
        <v>20</v>
      </c>
      <c r="AF2" s="1">
        <v>1</v>
      </c>
      <c r="AG2" s="1" t="str">
        <f>7&amp;":"&amp;AD2</f>
        <v>7:1</v>
      </c>
    </row>
    <row r="3" spans="1:33" x14ac:dyDescent="0.3">
      <c r="A3" s="124" t="s">
        <v>61</v>
      </c>
      <c r="B3" s="26" t="s">
        <v>91</v>
      </c>
      <c r="C3" s="23">
        <v>1</v>
      </c>
      <c r="D3" s="17" t="s">
        <v>94</v>
      </c>
      <c r="E3" s="17" t="s">
        <v>94</v>
      </c>
      <c r="F3" s="23">
        <v>1</v>
      </c>
      <c r="G3" s="29">
        <f t="shared" ref="G3:G7" si="2">F3/C3</f>
        <v>1</v>
      </c>
      <c r="H3" s="122">
        <v>0.6</v>
      </c>
      <c r="I3" s="1">
        <f>$E$2/C3*F3+$F$2</f>
        <v>3</v>
      </c>
      <c r="J3" s="29" t="s">
        <v>115</v>
      </c>
      <c r="N3" s="1">
        <v>10</v>
      </c>
      <c r="P3" s="17" t="s">
        <v>48</v>
      </c>
      <c r="Q3" s="1" t="s">
        <v>128</v>
      </c>
      <c r="W3" s="1">
        <f>7*13</f>
        <v>91</v>
      </c>
      <c r="X3" s="1">
        <v>2</v>
      </c>
      <c r="Y3" s="1">
        <f t="shared" ref="Y3:Y40" si="3">(X3-1)*5+$Y$2</f>
        <v>15</v>
      </c>
      <c r="Z3" s="15" t="s">
        <v>55</v>
      </c>
      <c r="AA3" s="85">
        <f t="shared" si="0"/>
        <v>1.6440831074977416E-2</v>
      </c>
      <c r="AB3" s="1">
        <f t="shared" ref="AB3:AB41" si="4">AA3*3600</f>
        <v>59.1869918699187</v>
      </c>
      <c r="AC3" s="29">
        <v>3</v>
      </c>
      <c r="AD3" s="1">
        <f>ROUNDUP(Y3/AC3/$G$13*(AB3/$Q$4),0)</f>
        <v>5</v>
      </c>
      <c r="AE3" s="1">
        <f t="shared" si="1"/>
        <v>110</v>
      </c>
      <c r="AF3" s="1">
        <v>1</v>
      </c>
      <c r="AG3" s="1" t="str">
        <f t="shared" ref="AG3:AG41" si="5">7&amp;":"&amp;AD3</f>
        <v>7:5</v>
      </c>
    </row>
    <row r="4" spans="1:33" x14ac:dyDescent="0.3">
      <c r="A4" s="125"/>
      <c r="B4" s="26" t="s">
        <v>91</v>
      </c>
      <c r="C4" s="23">
        <v>1.5</v>
      </c>
      <c r="D4" s="17" t="s">
        <v>94</v>
      </c>
      <c r="E4" s="17" t="s">
        <v>94</v>
      </c>
      <c r="F4" s="23">
        <v>1</v>
      </c>
      <c r="G4" s="41">
        <f t="shared" si="2"/>
        <v>0.66666666666666663</v>
      </c>
      <c r="H4" s="122"/>
      <c r="I4" s="27">
        <f t="shared" ref="I4:I7" si="6">$E$2/C4*F4+$F$2</f>
        <v>2.333333333333333</v>
      </c>
      <c r="J4" s="29" t="s">
        <v>115</v>
      </c>
      <c r="N4" s="17" t="s">
        <v>48</v>
      </c>
      <c r="O4" s="17"/>
      <c r="P4" s="17" t="s">
        <v>48</v>
      </c>
      <c r="Q4" s="4">
        <v>20</v>
      </c>
      <c r="W4" s="1" t="s">
        <v>141</v>
      </c>
      <c r="X4" s="1">
        <v>3</v>
      </c>
      <c r="Y4" s="1">
        <f t="shared" si="3"/>
        <v>20</v>
      </c>
      <c r="Z4" s="15" t="s">
        <v>55</v>
      </c>
      <c r="AA4" s="85">
        <f t="shared" si="0"/>
        <v>3.6991869918699183E-2</v>
      </c>
      <c r="AB4" s="1">
        <f t="shared" si="4"/>
        <v>133.17073170731706</v>
      </c>
      <c r="AC4" s="29">
        <v>3</v>
      </c>
      <c r="AD4" s="1">
        <f t="shared" ref="AD4:AD12" si="7">ROUNDUP(Y4/AC4/$G$13*(AB4/$Q$4)/5,0)*5</f>
        <v>15</v>
      </c>
      <c r="AE4" s="1">
        <f t="shared" si="1"/>
        <v>260</v>
      </c>
      <c r="AF4" s="1">
        <v>1</v>
      </c>
      <c r="AG4" s="1" t="str">
        <f t="shared" si="5"/>
        <v>7:15</v>
      </c>
    </row>
    <row r="5" spans="1:33" x14ac:dyDescent="0.3">
      <c r="A5" s="125"/>
      <c r="B5" s="26" t="s">
        <v>91</v>
      </c>
      <c r="C5" s="23">
        <v>2</v>
      </c>
      <c r="D5" s="17" t="s">
        <v>94</v>
      </c>
      <c r="E5" s="17" t="s">
        <v>94</v>
      </c>
      <c r="F5" s="23">
        <v>1</v>
      </c>
      <c r="G5" s="29">
        <f t="shared" si="2"/>
        <v>0.5</v>
      </c>
      <c r="H5" s="122"/>
      <c r="I5" s="1">
        <f t="shared" si="6"/>
        <v>2</v>
      </c>
      <c r="J5" s="29" t="s">
        <v>115</v>
      </c>
      <c r="N5" s="17" t="s">
        <v>48</v>
      </c>
      <c r="O5" s="17"/>
      <c r="P5" s="17" t="s">
        <v>48</v>
      </c>
      <c r="Q5" s="1" t="s">
        <v>149</v>
      </c>
      <c r="W5" s="37">
        <f>W3/W7</f>
        <v>4.110207768744354E-3</v>
      </c>
      <c r="X5" s="1">
        <v>4</v>
      </c>
      <c r="Y5" s="1">
        <f t="shared" si="3"/>
        <v>25</v>
      </c>
      <c r="Z5" s="15" t="s">
        <v>55</v>
      </c>
      <c r="AA5" s="85">
        <f t="shared" si="0"/>
        <v>6.5763324299909665E-2</v>
      </c>
      <c r="AB5" s="1">
        <f t="shared" si="4"/>
        <v>236.7479674796748</v>
      </c>
      <c r="AC5" s="29">
        <v>3</v>
      </c>
      <c r="AD5" s="1">
        <f t="shared" si="7"/>
        <v>30</v>
      </c>
      <c r="AE5" s="1">
        <f t="shared" si="1"/>
        <v>470</v>
      </c>
      <c r="AF5" s="1">
        <v>1</v>
      </c>
      <c r="AG5" s="1" t="str">
        <f t="shared" si="5"/>
        <v>7:30</v>
      </c>
    </row>
    <row r="6" spans="1:33" x14ac:dyDescent="0.3">
      <c r="A6" s="125"/>
      <c r="B6" s="26" t="s">
        <v>91</v>
      </c>
      <c r="C6" s="23">
        <v>2.5</v>
      </c>
      <c r="D6" s="17" t="s">
        <v>94</v>
      </c>
      <c r="E6" s="17" t="s">
        <v>94</v>
      </c>
      <c r="F6" s="23">
        <v>1</v>
      </c>
      <c r="G6" s="29">
        <f t="shared" si="2"/>
        <v>0.4</v>
      </c>
      <c r="H6" s="122"/>
      <c r="I6" s="1">
        <f t="shared" si="6"/>
        <v>1.8</v>
      </c>
      <c r="J6" s="29" t="s">
        <v>115</v>
      </c>
      <c r="N6" s="17" t="s">
        <v>48</v>
      </c>
      <c r="O6" s="17"/>
      <c r="P6" s="17" t="s">
        <v>48</v>
      </c>
      <c r="Q6" s="1">
        <v>0.6</v>
      </c>
      <c r="S6" s="30" t="s">
        <v>118</v>
      </c>
      <c r="T6" s="30" t="s">
        <v>119</v>
      </c>
      <c r="U6" s="30" t="s">
        <v>120</v>
      </c>
      <c r="V6" s="30" t="s">
        <v>121</v>
      </c>
      <c r="W6" s="7"/>
      <c r="X6" s="1">
        <v>5</v>
      </c>
      <c r="Y6" s="1">
        <f t="shared" si="3"/>
        <v>30</v>
      </c>
      <c r="Z6" s="15" t="s">
        <v>55</v>
      </c>
      <c r="AA6" s="85">
        <f t="shared" si="0"/>
        <v>0.10275519421860885</v>
      </c>
      <c r="AB6" s="1">
        <f t="shared" si="4"/>
        <v>369.91869918699183</v>
      </c>
      <c r="AC6" s="29">
        <v>3</v>
      </c>
      <c r="AD6" s="1">
        <f t="shared" si="7"/>
        <v>55</v>
      </c>
      <c r="AE6" s="1">
        <f t="shared" si="1"/>
        <v>730</v>
      </c>
      <c r="AF6" s="1">
        <v>1</v>
      </c>
      <c r="AG6" s="1" t="str">
        <f t="shared" si="5"/>
        <v>7:55</v>
      </c>
    </row>
    <row r="7" spans="1:33" x14ac:dyDescent="0.3">
      <c r="A7" s="125"/>
      <c r="B7" s="26" t="s">
        <v>91</v>
      </c>
      <c r="C7" s="23">
        <v>3</v>
      </c>
      <c r="D7" s="17" t="s">
        <v>94</v>
      </c>
      <c r="E7" s="17" t="s">
        <v>94</v>
      </c>
      <c r="F7" s="23">
        <v>1</v>
      </c>
      <c r="G7" s="41">
        <f t="shared" si="2"/>
        <v>0.33333333333333331</v>
      </c>
      <c r="H7" s="122"/>
      <c r="I7" s="27">
        <f t="shared" si="6"/>
        <v>1.6666666666666665</v>
      </c>
      <c r="J7" s="29" t="s">
        <v>115</v>
      </c>
      <c r="N7" s="17" t="s">
        <v>48</v>
      </c>
      <c r="O7" s="17"/>
      <c r="P7" s="17" t="s">
        <v>48</v>
      </c>
      <c r="S7" s="30">
        <v>1</v>
      </c>
      <c r="T7" s="30">
        <v>2</v>
      </c>
      <c r="U7" s="30">
        <f>3600*T7</f>
        <v>7200</v>
      </c>
      <c r="V7" s="30" t="s">
        <v>75</v>
      </c>
      <c r="W7" s="84">
        <f>SUMSQ(X2:X41)</f>
        <v>22140</v>
      </c>
      <c r="X7" s="1">
        <v>6</v>
      </c>
      <c r="Y7" s="1">
        <f t="shared" si="3"/>
        <v>35</v>
      </c>
      <c r="Z7" s="15" t="s">
        <v>55</v>
      </c>
      <c r="AA7" s="85">
        <f t="shared" si="0"/>
        <v>0.14796747967479673</v>
      </c>
      <c r="AB7" s="1">
        <f t="shared" si="4"/>
        <v>532.68292682926824</v>
      </c>
      <c r="AC7" s="29">
        <v>3</v>
      </c>
      <c r="AD7" s="1">
        <f t="shared" si="7"/>
        <v>90</v>
      </c>
      <c r="AE7" s="1">
        <f t="shared" si="1"/>
        <v>1060</v>
      </c>
      <c r="AF7" s="1">
        <v>1</v>
      </c>
      <c r="AG7" s="1" t="str">
        <f t="shared" si="5"/>
        <v>7:90</v>
      </c>
    </row>
    <row r="8" spans="1:33" x14ac:dyDescent="0.3">
      <c r="A8" s="124" t="s">
        <v>32</v>
      </c>
      <c r="B8" s="13" t="s">
        <v>41</v>
      </c>
      <c r="C8" s="23">
        <v>1</v>
      </c>
      <c r="D8" s="24" t="s">
        <v>90</v>
      </c>
      <c r="E8" s="16">
        <v>4</v>
      </c>
      <c r="F8" s="23">
        <v>1</v>
      </c>
      <c r="G8" s="29">
        <f>(VLOOKUP(D8,$B$2:$G$32,6,FALSE)*E8+F8)/C8</f>
        <v>9</v>
      </c>
      <c r="H8" s="29">
        <f>ROUNDUP(G8/$G$2*$H$2,0)</f>
        <v>5</v>
      </c>
      <c r="J8" s="44" t="s">
        <v>52</v>
      </c>
      <c r="K8" s="34">
        <f>ROUND(L8/VLOOKUP(J8,$B$8:$G$32,6,FALSE)*(P8/$Q$4),0)</f>
        <v>3</v>
      </c>
      <c r="L8" s="34">
        <v>4</v>
      </c>
      <c r="M8" s="34"/>
      <c r="N8" s="1">
        <f>O8*P8</f>
        <v>120</v>
      </c>
      <c r="O8" s="4">
        <v>2</v>
      </c>
      <c r="P8" s="24">
        <v>60</v>
      </c>
      <c r="Q8" s="120">
        <f>M12/24</f>
        <v>0.1337962962962963</v>
      </c>
      <c r="R8" s="24"/>
      <c r="S8" s="30">
        <v>2</v>
      </c>
      <c r="T8" s="30">
        <v>3</v>
      </c>
      <c r="U8" s="30">
        <f t="shared" ref="U8:U11" si="8">3600*T8</f>
        <v>10800</v>
      </c>
      <c r="V8" s="30" t="s">
        <v>76</v>
      </c>
      <c r="W8" s="7"/>
      <c r="X8" s="1">
        <v>7</v>
      </c>
      <c r="Y8" s="1">
        <f t="shared" si="3"/>
        <v>40</v>
      </c>
      <c r="Z8" s="15" t="s">
        <v>55</v>
      </c>
      <c r="AA8" s="85">
        <f t="shared" si="0"/>
        <v>0.20140018066847334</v>
      </c>
      <c r="AB8" s="1">
        <f t="shared" si="4"/>
        <v>725.04065040650403</v>
      </c>
      <c r="AC8" s="29">
        <v>3</v>
      </c>
      <c r="AD8" s="1">
        <f t="shared" si="7"/>
        <v>140</v>
      </c>
      <c r="AE8" s="1">
        <f t="shared" si="1"/>
        <v>1450</v>
      </c>
      <c r="AF8" s="1">
        <v>1</v>
      </c>
      <c r="AG8" s="1" t="str">
        <f t="shared" si="5"/>
        <v>7:140</v>
      </c>
    </row>
    <row r="9" spans="1:33" x14ac:dyDescent="0.3">
      <c r="A9" s="125"/>
      <c r="B9" s="13" t="s">
        <v>101</v>
      </c>
      <c r="C9" s="23">
        <v>2</v>
      </c>
      <c r="D9" s="28" t="s">
        <v>41</v>
      </c>
      <c r="E9" s="23">
        <v>3</v>
      </c>
      <c r="F9" s="23">
        <v>1</v>
      </c>
      <c r="G9" s="29">
        <f t="shared" ref="G9:G32" si="9">(VLOOKUP(D9,$B$2:$G$32,6,FALSE)*E9+F9)/C9</f>
        <v>14</v>
      </c>
      <c r="H9" s="29">
        <f t="shared" ref="H9:H32" si="10">ROUNDUP(G9/$G$2*$H$2,0)</f>
        <v>7</v>
      </c>
      <c r="J9" s="44" t="s">
        <v>52</v>
      </c>
      <c r="K9" s="34">
        <f t="shared" ref="K9:K27" si="11">ROUND(L9/VLOOKUP(J9,$B$8:$G$32,6,FALSE)*(P9/$Q$4),0)</f>
        <v>34</v>
      </c>
      <c r="L9" s="34">
        <v>8</v>
      </c>
      <c r="M9" s="34"/>
      <c r="N9" s="1">
        <f t="shared" ref="N9:N37" si="12">O9*P9</f>
        <v>600</v>
      </c>
      <c r="O9" s="4">
        <v>2</v>
      </c>
      <c r="P9" s="24">
        <v>300</v>
      </c>
      <c r="Q9" s="120"/>
      <c r="R9" s="24"/>
      <c r="S9" s="30">
        <v>3</v>
      </c>
      <c r="T9" s="30">
        <v>4</v>
      </c>
      <c r="U9" s="30">
        <f t="shared" si="8"/>
        <v>14400</v>
      </c>
      <c r="V9" s="30" t="s">
        <v>77</v>
      </c>
      <c r="X9" s="1">
        <v>8</v>
      </c>
      <c r="Y9" s="1">
        <f t="shared" si="3"/>
        <v>45</v>
      </c>
      <c r="Z9" s="15" t="s">
        <v>55</v>
      </c>
      <c r="AA9" s="85">
        <f t="shared" si="0"/>
        <v>0.26305329719963866</v>
      </c>
      <c r="AB9" s="1">
        <f t="shared" si="4"/>
        <v>946.99186991869919</v>
      </c>
      <c r="AC9" s="29">
        <v>3</v>
      </c>
      <c r="AD9" s="1">
        <f t="shared" si="7"/>
        <v>205</v>
      </c>
      <c r="AE9" s="1">
        <f t="shared" si="1"/>
        <v>1890</v>
      </c>
      <c r="AF9" s="1">
        <v>1</v>
      </c>
      <c r="AG9" s="1" t="str">
        <f t="shared" si="5"/>
        <v>7:205</v>
      </c>
    </row>
    <row r="10" spans="1:33" x14ac:dyDescent="0.3">
      <c r="A10" s="125"/>
      <c r="B10" s="13" t="s">
        <v>51</v>
      </c>
      <c r="C10" s="23">
        <v>1</v>
      </c>
      <c r="D10" s="28" t="s">
        <v>101</v>
      </c>
      <c r="E10" s="23">
        <v>2</v>
      </c>
      <c r="F10" s="23">
        <v>1</v>
      </c>
      <c r="G10" s="29">
        <f t="shared" si="9"/>
        <v>29</v>
      </c>
      <c r="H10" s="29">
        <f t="shared" si="10"/>
        <v>15</v>
      </c>
      <c r="J10" s="19" t="s">
        <v>285</v>
      </c>
      <c r="K10" s="34">
        <f t="shared" si="11"/>
        <v>94</v>
      </c>
      <c r="L10" s="20">
        <v>18</v>
      </c>
      <c r="M10" s="20"/>
      <c r="N10" s="1">
        <f t="shared" si="12"/>
        <v>2400</v>
      </c>
      <c r="O10" s="4">
        <v>2</v>
      </c>
      <c r="P10" s="24">
        <v>1200</v>
      </c>
      <c r="Q10" s="120"/>
      <c r="R10" s="24"/>
      <c r="S10" s="30">
        <v>4</v>
      </c>
      <c r="T10" s="30">
        <v>5</v>
      </c>
      <c r="U10" s="30">
        <f t="shared" si="8"/>
        <v>18000</v>
      </c>
      <c r="V10" s="30" t="s">
        <v>79</v>
      </c>
      <c r="X10" s="1">
        <v>9</v>
      </c>
      <c r="Y10" s="1">
        <f t="shared" si="3"/>
        <v>50</v>
      </c>
      <c r="Z10" s="15" t="s">
        <v>55</v>
      </c>
      <c r="AA10" s="85">
        <f t="shared" si="0"/>
        <v>0.3329268292682927</v>
      </c>
      <c r="AB10" s="1">
        <f t="shared" si="4"/>
        <v>1198.5365853658536</v>
      </c>
      <c r="AC10" s="29">
        <v>3.5</v>
      </c>
      <c r="AD10" s="1">
        <f t="shared" si="7"/>
        <v>245</v>
      </c>
      <c r="AE10" s="1">
        <f t="shared" si="1"/>
        <v>2390</v>
      </c>
      <c r="AF10" s="1">
        <v>1</v>
      </c>
      <c r="AG10" s="1" t="str">
        <f t="shared" si="5"/>
        <v>7:245</v>
      </c>
    </row>
    <row r="11" spans="1:33" x14ac:dyDescent="0.3">
      <c r="A11" s="125"/>
      <c r="B11" s="1" t="s">
        <v>62</v>
      </c>
      <c r="C11" s="23">
        <v>1</v>
      </c>
      <c r="D11" s="28" t="s">
        <v>41</v>
      </c>
      <c r="E11" s="23">
        <v>6</v>
      </c>
      <c r="F11" s="23">
        <v>1</v>
      </c>
      <c r="G11" s="29">
        <f t="shared" si="9"/>
        <v>55</v>
      </c>
      <c r="H11" s="29">
        <f t="shared" si="10"/>
        <v>28</v>
      </c>
      <c r="J11" s="19" t="s">
        <v>285</v>
      </c>
      <c r="K11" s="34">
        <f t="shared" si="11"/>
        <v>365</v>
      </c>
      <c r="L11" s="20">
        <v>28</v>
      </c>
      <c r="M11" s="20"/>
      <c r="N11" s="1">
        <f t="shared" si="12"/>
        <v>9000</v>
      </c>
      <c r="O11" s="4">
        <v>3</v>
      </c>
      <c r="P11" s="24">
        <v>3000</v>
      </c>
      <c r="Q11" s="120"/>
      <c r="R11" s="24"/>
      <c r="S11" s="30">
        <v>5</v>
      </c>
      <c r="T11" s="30">
        <v>6</v>
      </c>
      <c r="U11" s="30">
        <f t="shared" si="8"/>
        <v>21600</v>
      </c>
      <c r="V11" s="30" t="s">
        <v>127</v>
      </c>
      <c r="X11" s="1">
        <v>10</v>
      </c>
      <c r="Y11" s="1">
        <f t="shared" si="3"/>
        <v>55</v>
      </c>
      <c r="Z11" s="15" t="s">
        <v>55</v>
      </c>
      <c r="AA11" s="85">
        <f t="shared" si="0"/>
        <v>0.41102077687443539</v>
      </c>
      <c r="AB11" s="1">
        <f t="shared" si="4"/>
        <v>1479.6747967479673</v>
      </c>
      <c r="AC11" s="29">
        <v>4</v>
      </c>
      <c r="AD11" s="1">
        <f t="shared" si="7"/>
        <v>295</v>
      </c>
      <c r="AE11" s="1">
        <f t="shared" ref="AE11:AE41" si="13">INT(AA11*VLOOKUP(AF11,$S$7:$U$11,3,FALSE)/100)*100</f>
        <v>2900</v>
      </c>
      <c r="AF11" s="1">
        <v>1</v>
      </c>
      <c r="AG11" s="1" t="str">
        <f t="shared" si="5"/>
        <v>7:295</v>
      </c>
    </row>
    <row r="12" spans="1:33" x14ac:dyDescent="0.3">
      <c r="A12" s="125"/>
      <c r="B12" s="13" t="s">
        <v>42</v>
      </c>
      <c r="C12" s="23">
        <v>1</v>
      </c>
      <c r="D12" s="28" t="s">
        <v>101</v>
      </c>
      <c r="E12" s="23">
        <v>5</v>
      </c>
      <c r="F12" s="23">
        <v>1</v>
      </c>
      <c r="G12" s="29">
        <f t="shared" si="9"/>
        <v>71</v>
      </c>
      <c r="H12" s="29">
        <f t="shared" si="10"/>
        <v>36</v>
      </c>
      <c r="J12" s="19" t="s">
        <v>110</v>
      </c>
      <c r="K12" s="34">
        <f t="shared" si="11"/>
        <v>554</v>
      </c>
      <c r="L12" s="20">
        <v>38</v>
      </c>
      <c r="M12" s="1">
        <f>SUM(P8:P12)/3600</f>
        <v>3.2111111111111112</v>
      </c>
      <c r="N12" s="1">
        <f t="shared" si="12"/>
        <v>21000</v>
      </c>
      <c r="O12" s="4">
        <v>3</v>
      </c>
      <c r="P12" s="24">
        <v>7000</v>
      </c>
      <c r="Q12" s="120"/>
      <c r="R12" s="24"/>
      <c r="X12" s="1">
        <v>11</v>
      </c>
      <c r="Y12" s="1">
        <f t="shared" si="3"/>
        <v>60</v>
      </c>
      <c r="Z12" s="15" t="s">
        <v>55</v>
      </c>
      <c r="AA12" s="85">
        <f t="shared" si="0"/>
        <v>0.49733514001806683</v>
      </c>
      <c r="AB12" s="1">
        <f t="shared" si="4"/>
        <v>1790.4065040650405</v>
      </c>
      <c r="AC12" s="29">
        <v>4</v>
      </c>
      <c r="AD12" s="1">
        <f t="shared" si="7"/>
        <v>385</v>
      </c>
      <c r="AE12" s="1">
        <f t="shared" si="13"/>
        <v>3500</v>
      </c>
      <c r="AF12" s="1">
        <v>1</v>
      </c>
      <c r="AG12" s="1" t="str">
        <f t="shared" si="5"/>
        <v>7:385</v>
      </c>
    </row>
    <row r="13" spans="1:33" x14ac:dyDescent="0.3">
      <c r="A13" s="124" t="s">
        <v>31</v>
      </c>
      <c r="B13" s="14" t="s">
        <v>55</v>
      </c>
      <c r="C13" s="23">
        <v>2</v>
      </c>
      <c r="D13" s="28" t="s">
        <v>106</v>
      </c>
      <c r="E13" s="16">
        <v>3</v>
      </c>
      <c r="F13" s="23">
        <v>1</v>
      </c>
      <c r="G13" s="48">
        <f t="shared" si="9"/>
        <v>3.5</v>
      </c>
      <c r="H13" s="29">
        <f t="shared" si="10"/>
        <v>2</v>
      </c>
      <c r="J13" s="47" t="s">
        <v>52</v>
      </c>
      <c r="K13" s="34">
        <f t="shared" si="11"/>
        <v>5</v>
      </c>
      <c r="L13" s="34">
        <v>6</v>
      </c>
      <c r="N13" s="1">
        <f t="shared" si="12"/>
        <v>120</v>
      </c>
      <c r="O13" s="4">
        <v>2</v>
      </c>
      <c r="P13" s="24">
        <v>60</v>
      </c>
      <c r="Q13" s="120">
        <f>M17/24</f>
        <v>0.1111111111111111</v>
      </c>
      <c r="R13" s="24"/>
      <c r="S13" s="1" t="s">
        <v>146</v>
      </c>
      <c r="X13" s="1">
        <v>12</v>
      </c>
      <c r="Y13" s="1">
        <f t="shared" si="3"/>
        <v>65</v>
      </c>
      <c r="Z13" s="15" t="s">
        <v>55</v>
      </c>
      <c r="AA13" s="85">
        <f t="shared" si="0"/>
        <v>0.59186991869918693</v>
      </c>
      <c r="AB13" s="1">
        <f t="shared" si="4"/>
        <v>2130.731707317073</v>
      </c>
      <c r="AC13" s="29">
        <v>4</v>
      </c>
      <c r="AD13" s="1">
        <f t="shared" ref="AD13:AD41" si="14">INT(Y13/AC13/$G$13*(AB13/$Q$4)/10)*10</f>
        <v>490</v>
      </c>
      <c r="AE13" s="1">
        <f t="shared" si="13"/>
        <v>4200</v>
      </c>
      <c r="AF13" s="1">
        <v>1</v>
      </c>
      <c r="AG13" s="1" t="str">
        <f t="shared" si="5"/>
        <v>7:490</v>
      </c>
    </row>
    <row r="14" spans="1:33" x14ac:dyDescent="0.3">
      <c r="A14" s="125"/>
      <c r="B14" s="14" t="s">
        <v>103</v>
      </c>
      <c r="C14" s="23">
        <v>1</v>
      </c>
      <c r="D14" s="28" t="s">
        <v>107</v>
      </c>
      <c r="E14" s="23">
        <v>3</v>
      </c>
      <c r="F14" s="23">
        <v>1</v>
      </c>
      <c r="G14" s="11">
        <f>(VLOOKUP(D14,$B$2:$G$32,6,FALSE)*E14+F14)/C14</f>
        <v>11.5</v>
      </c>
      <c r="H14" s="29">
        <f t="shared" si="10"/>
        <v>6</v>
      </c>
      <c r="J14" s="47" t="s">
        <v>52</v>
      </c>
      <c r="K14" s="34">
        <f t="shared" si="11"/>
        <v>62</v>
      </c>
      <c r="L14" s="34">
        <v>12</v>
      </c>
      <c r="N14" s="1">
        <f t="shared" si="12"/>
        <v>720</v>
      </c>
      <c r="O14" s="4">
        <v>2</v>
      </c>
      <c r="P14" s="24">
        <v>360</v>
      </c>
      <c r="Q14" s="120"/>
      <c r="R14" s="24"/>
      <c r="S14" s="1" t="s">
        <v>129</v>
      </c>
      <c r="U14" s="1" t="s">
        <v>148</v>
      </c>
      <c r="V14" s="7">
        <f>V15*H13/$T$7</f>
        <v>1</v>
      </c>
      <c r="X14" s="1">
        <v>13</v>
      </c>
      <c r="Y14" s="1">
        <f t="shared" si="3"/>
        <v>70</v>
      </c>
      <c r="Z14" s="15" t="s">
        <v>55</v>
      </c>
      <c r="AA14" s="85">
        <f t="shared" si="0"/>
        <v>0.69462511291779583</v>
      </c>
      <c r="AB14" s="1">
        <f t="shared" si="4"/>
        <v>2500.6504065040649</v>
      </c>
      <c r="AC14" s="29">
        <v>4</v>
      </c>
      <c r="AD14" s="1">
        <f t="shared" si="14"/>
        <v>620</v>
      </c>
      <c r="AE14" s="1">
        <f t="shared" si="13"/>
        <v>5000</v>
      </c>
      <c r="AF14" s="1">
        <v>1</v>
      </c>
      <c r="AG14" s="1" t="str">
        <f t="shared" si="5"/>
        <v>7:620</v>
      </c>
    </row>
    <row r="15" spans="1:33" x14ac:dyDescent="0.3">
      <c r="A15" s="125"/>
      <c r="B15" s="14" t="s">
        <v>105</v>
      </c>
      <c r="C15" s="23">
        <v>2</v>
      </c>
      <c r="D15" s="28" t="s">
        <v>108</v>
      </c>
      <c r="E15" s="23">
        <v>5</v>
      </c>
      <c r="F15" s="23">
        <v>1</v>
      </c>
      <c r="G15" s="11">
        <f>(VLOOKUP(D15,$B$2:$G$32,6,FALSE)*E15+F15)/C15</f>
        <v>29.25</v>
      </c>
      <c r="H15" s="29">
        <f t="shared" si="10"/>
        <v>15</v>
      </c>
      <c r="J15" s="47" t="s">
        <v>285</v>
      </c>
      <c r="K15" s="34">
        <f t="shared" si="11"/>
        <v>103</v>
      </c>
      <c r="L15" s="20">
        <v>22</v>
      </c>
      <c r="N15" s="1">
        <f t="shared" si="12"/>
        <v>2160</v>
      </c>
      <c r="O15" s="4">
        <v>2</v>
      </c>
      <c r="P15" s="24">
        <v>1080</v>
      </c>
      <c r="Q15" s="120"/>
      <c r="R15" s="24"/>
      <c r="S15" s="1" t="s">
        <v>130</v>
      </c>
      <c r="U15" s="1" t="s">
        <v>147</v>
      </c>
      <c r="V15" s="7">
        <f>AD2</f>
        <v>1</v>
      </c>
      <c r="X15" s="1">
        <v>14</v>
      </c>
      <c r="Y15" s="1">
        <f t="shared" si="3"/>
        <v>75</v>
      </c>
      <c r="Z15" s="15" t="s">
        <v>55</v>
      </c>
      <c r="AA15" s="85">
        <f t="shared" si="0"/>
        <v>0.80560072267389338</v>
      </c>
      <c r="AB15" s="1">
        <f t="shared" si="4"/>
        <v>2900.1626016260161</v>
      </c>
      <c r="AC15" s="29">
        <v>4</v>
      </c>
      <c r="AD15" s="1">
        <f t="shared" si="14"/>
        <v>770</v>
      </c>
      <c r="AE15" s="1">
        <f t="shared" si="13"/>
        <v>5800</v>
      </c>
      <c r="AF15" s="1">
        <v>1</v>
      </c>
      <c r="AG15" s="1" t="str">
        <f t="shared" si="5"/>
        <v>7:770</v>
      </c>
    </row>
    <row r="16" spans="1:33" x14ac:dyDescent="0.3">
      <c r="A16" s="125"/>
      <c r="B16" s="14" t="s">
        <v>102</v>
      </c>
      <c r="C16" s="23">
        <v>1</v>
      </c>
      <c r="D16" s="28" t="s">
        <v>109</v>
      </c>
      <c r="E16" s="23">
        <v>12</v>
      </c>
      <c r="F16" s="23">
        <v>1</v>
      </c>
      <c r="G16" s="11">
        <f t="shared" si="9"/>
        <v>43</v>
      </c>
      <c r="H16" s="29">
        <f t="shared" si="10"/>
        <v>22</v>
      </c>
      <c r="J16" s="47" t="s">
        <v>285</v>
      </c>
      <c r="K16" s="34">
        <f t="shared" si="11"/>
        <v>376</v>
      </c>
      <c r="L16" s="20">
        <v>32</v>
      </c>
      <c r="N16" s="1">
        <f t="shared" si="12"/>
        <v>8100</v>
      </c>
      <c r="O16" s="4">
        <v>3</v>
      </c>
      <c r="P16" s="24">
        <f>45*60</f>
        <v>2700</v>
      </c>
      <c r="Q16" s="120"/>
      <c r="R16" s="24"/>
      <c r="S16" s="1" t="s">
        <v>131</v>
      </c>
      <c r="U16" s="1" t="s">
        <v>151</v>
      </c>
      <c r="V16" s="7">
        <f>AE2/$T$7</f>
        <v>10</v>
      </c>
      <c r="X16" s="1">
        <v>15</v>
      </c>
      <c r="Y16" s="1">
        <f t="shared" si="3"/>
        <v>80</v>
      </c>
      <c r="Z16" s="15" t="s">
        <v>55</v>
      </c>
      <c r="AA16" s="85">
        <f t="shared" si="0"/>
        <v>0.92479674796747968</v>
      </c>
      <c r="AB16" s="1">
        <f t="shared" si="4"/>
        <v>3329.268292682927</v>
      </c>
      <c r="AC16" s="29">
        <v>4</v>
      </c>
      <c r="AD16" s="1">
        <f t="shared" si="14"/>
        <v>950</v>
      </c>
      <c r="AE16" s="1">
        <f t="shared" si="13"/>
        <v>9900</v>
      </c>
      <c r="AF16" s="1">
        <v>2</v>
      </c>
      <c r="AG16" s="1" t="str">
        <f t="shared" si="5"/>
        <v>7:950</v>
      </c>
    </row>
    <row r="17" spans="1:33" x14ac:dyDescent="0.3">
      <c r="A17" s="126"/>
      <c r="B17" s="14" t="s">
        <v>104</v>
      </c>
      <c r="C17" s="23">
        <v>1</v>
      </c>
      <c r="D17" s="35" t="s">
        <v>108</v>
      </c>
      <c r="E17" s="23">
        <v>8</v>
      </c>
      <c r="F17" s="23">
        <v>1</v>
      </c>
      <c r="G17" s="11">
        <f t="shared" si="9"/>
        <v>93</v>
      </c>
      <c r="H17" s="29">
        <f t="shared" si="10"/>
        <v>47</v>
      </c>
      <c r="J17" s="47" t="s">
        <v>154</v>
      </c>
      <c r="K17" s="34">
        <f t="shared" si="11"/>
        <v>473</v>
      </c>
      <c r="L17" s="20">
        <v>42</v>
      </c>
      <c r="M17" s="1">
        <f>SUM(P13:P17)/3600</f>
        <v>2.6666666666666665</v>
      </c>
      <c r="N17" s="1">
        <f t="shared" si="12"/>
        <v>16200</v>
      </c>
      <c r="O17" s="4">
        <v>3</v>
      </c>
      <c r="P17" s="24">
        <f>1.5*3600</f>
        <v>5400</v>
      </c>
      <c r="Q17" s="120"/>
      <c r="R17" s="24"/>
      <c r="S17" s="1" t="s">
        <v>132</v>
      </c>
      <c r="U17" s="1" t="s">
        <v>151</v>
      </c>
      <c r="V17" s="7">
        <f>N3/$T$7</f>
        <v>5</v>
      </c>
      <c r="X17" s="1">
        <v>16</v>
      </c>
      <c r="Y17" s="1">
        <f t="shared" si="3"/>
        <v>85</v>
      </c>
      <c r="Z17" s="15" t="s">
        <v>55</v>
      </c>
      <c r="AA17" s="85">
        <f t="shared" si="0"/>
        <v>1.0522131887985546</v>
      </c>
      <c r="AB17" s="1">
        <f t="shared" si="4"/>
        <v>3787.9674796747968</v>
      </c>
      <c r="AC17" s="29">
        <v>4</v>
      </c>
      <c r="AD17" s="1">
        <f t="shared" si="14"/>
        <v>1140</v>
      </c>
      <c r="AE17" s="1">
        <f t="shared" si="13"/>
        <v>11300</v>
      </c>
      <c r="AF17" s="1">
        <v>2</v>
      </c>
      <c r="AG17" s="1" t="str">
        <f t="shared" si="5"/>
        <v>7:1140</v>
      </c>
    </row>
    <row r="18" spans="1:33" x14ac:dyDescent="0.3">
      <c r="A18" s="125" t="s">
        <v>34</v>
      </c>
      <c r="B18" s="13" t="s">
        <v>40</v>
      </c>
      <c r="C18" s="19">
        <v>2</v>
      </c>
      <c r="D18" s="19" t="s">
        <v>90</v>
      </c>
      <c r="E18" s="39">
        <v>2</v>
      </c>
      <c r="F18" s="19">
        <v>1</v>
      </c>
      <c r="G18" s="49">
        <f t="shared" si="9"/>
        <v>2.5</v>
      </c>
      <c r="H18" s="29">
        <f t="shared" si="10"/>
        <v>2</v>
      </c>
      <c r="J18" s="46" t="s">
        <v>55</v>
      </c>
      <c r="K18" s="34">
        <f t="shared" si="11"/>
        <v>6</v>
      </c>
      <c r="L18" s="1">
        <v>5</v>
      </c>
      <c r="N18" s="1">
        <f t="shared" si="12"/>
        <v>180</v>
      </c>
      <c r="O18" s="4">
        <v>2</v>
      </c>
      <c r="P18" s="24">
        <v>90</v>
      </c>
      <c r="Q18" s="120">
        <f>M22/24</f>
        <v>0.11458333333333333</v>
      </c>
      <c r="R18" s="24"/>
      <c r="S18" s="1" t="s">
        <v>133</v>
      </c>
      <c r="X18" s="1">
        <v>17</v>
      </c>
      <c r="Y18" s="1">
        <f t="shared" si="3"/>
        <v>90</v>
      </c>
      <c r="Z18" s="15" t="s">
        <v>55</v>
      </c>
      <c r="AA18" s="85">
        <f t="shared" si="0"/>
        <v>1.1878500451671183</v>
      </c>
      <c r="AB18" s="1">
        <f t="shared" si="4"/>
        <v>4276.2601626016258</v>
      </c>
      <c r="AC18" s="29">
        <v>4</v>
      </c>
      <c r="AD18" s="1">
        <f t="shared" si="14"/>
        <v>1370</v>
      </c>
      <c r="AE18" s="1">
        <f t="shared" si="13"/>
        <v>12800</v>
      </c>
      <c r="AF18" s="1">
        <v>2</v>
      </c>
      <c r="AG18" s="1" t="str">
        <f t="shared" si="5"/>
        <v>7:1370</v>
      </c>
    </row>
    <row r="19" spans="1:33" x14ac:dyDescent="0.3">
      <c r="A19" s="125"/>
      <c r="B19" s="13" t="s">
        <v>56</v>
      </c>
      <c r="C19" s="19">
        <v>1</v>
      </c>
      <c r="D19" s="19" t="s">
        <v>40</v>
      </c>
      <c r="E19" s="19">
        <v>3</v>
      </c>
      <c r="F19" s="19">
        <v>1</v>
      </c>
      <c r="G19" s="49">
        <f t="shared" si="9"/>
        <v>8.5</v>
      </c>
      <c r="H19" s="29">
        <f t="shared" si="10"/>
        <v>5</v>
      </c>
      <c r="J19" s="46" t="s">
        <v>55</v>
      </c>
      <c r="K19" s="34">
        <f t="shared" si="11"/>
        <v>51</v>
      </c>
      <c r="L19" s="1">
        <v>10</v>
      </c>
      <c r="N19" s="1">
        <f t="shared" si="12"/>
        <v>720</v>
      </c>
      <c r="O19" s="4">
        <v>2</v>
      </c>
      <c r="P19" s="24">
        <v>360</v>
      </c>
      <c r="Q19" s="120"/>
      <c r="R19" s="24"/>
      <c r="S19" s="1" t="s">
        <v>134</v>
      </c>
      <c r="U19" s="1" t="s">
        <v>151</v>
      </c>
      <c r="V19" s="7">
        <f>N2/$T$7</f>
        <v>10</v>
      </c>
      <c r="X19" s="1">
        <v>18</v>
      </c>
      <c r="Y19" s="1">
        <f t="shared" si="3"/>
        <v>95</v>
      </c>
      <c r="Z19" s="15" t="s">
        <v>55</v>
      </c>
      <c r="AA19" s="85">
        <f t="shared" si="0"/>
        <v>1.3317073170731708</v>
      </c>
      <c r="AB19" s="1">
        <f t="shared" si="4"/>
        <v>4794.1463414634145</v>
      </c>
      <c r="AC19" s="29">
        <v>4</v>
      </c>
      <c r="AD19" s="1">
        <f t="shared" si="14"/>
        <v>1620</v>
      </c>
      <c r="AE19" s="1">
        <f t="shared" si="13"/>
        <v>14300</v>
      </c>
      <c r="AF19" s="1">
        <v>2</v>
      </c>
      <c r="AG19" s="1" t="str">
        <f t="shared" si="5"/>
        <v>7:1620</v>
      </c>
    </row>
    <row r="20" spans="1:33" x14ac:dyDescent="0.3">
      <c r="A20" s="125"/>
      <c r="B20" s="13" t="s">
        <v>57</v>
      </c>
      <c r="C20" s="19">
        <v>1</v>
      </c>
      <c r="D20" s="19" t="s">
        <v>56</v>
      </c>
      <c r="E20" s="19">
        <v>3</v>
      </c>
      <c r="F20" s="19">
        <v>1</v>
      </c>
      <c r="G20" s="49">
        <f t="shared" si="9"/>
        <v>26.5</v>
      </c>
      <c r="H20" s="29">
        <f t="shared" si="10"/>
        <v>14</v>
      </c>
      <c r="J20" s="46" t="s">
        <v>103</v>
      </c>
      <c r="K20" s="34">
        <f t="shared" si="11"/>
        <v>104</v>
      </c>
      <c r="L20" s="1">
        <v>20</v>
      </c>
      <c r="N20" s="1">
        <f t="shared" si="12"/>
        <v>2400</v>
      </c>
      <c r="O20" s="4">
        <v>2</v>
      </c>
      <c r="P20" s="24">
        <v>1200</v>
      </c>
      <c r="Q20" s="120"/>
      <c r="R20" s="24"/>
      <c r="S20" s="1" t="s">
        <v>135</v>
      </c>
      <c r="X20" s="1">
        <v>19</v>
      </c>
      <c r="Y20" s="1">
        <f t="shared" si="3"/>
        <v>100</v>
      </c>
      <c r="Z20" s="15" t="s">
        <v>55</v>
      </c>
      <c r="AA20" s="85">
        <f t="shared" si="0"/>
        <v>1.4837850045167118</v>
      </c>
      <c r="AB20" s="1">
        <f t="shared" si="4"/>
        <v>5341.6260162601629</v>
      </c>
      <c r="AC20" s="29">
        <v>4</v>
      </c>
      <c r="AD20" s="1">
        <f t="shared" si="14"/>
        <v>1900</v>
      </c>
      <c r="AE20" s="1">
        <f t="shared" si="13"/>
        <v>16000</v>
      </c>
      <c r="AF20" s="1">
        <v>2</v>
      </c>
      <c r="AG20" s="1" t="str">
        <f t="shared" si="5"/>
        <v>7:1900</v>
      </c>
    </row>
    <row r="21" spans="1:33" x14ac:dyDescent="0.3">
      <c r="A21" s="125"/>
      <c r="B21" s="13" t="s">
        <v>58</v>
      </c>
      <c r="C21" s="19">
        <v>2</v>
      </c>
      <c r="D21" s="19" t="s">
        <v>57</v>
      </c>
      <c r="E21" s="19">
        <v>3</v>
      </c>
      <c r="F21" s="19">
        <v>1</v>
      </c>
      <c r="G21" s="49">
        <f t="shared" si="9"/>
        <v>40.25</v>
      </c>
      <c r="H21" s="29">
        <f t="shared" si="10"/>
        <v>21</v>
      </c>
      <c r="J21" s="46" t="s">
        <v>103</v>
      </c>
      <c r="K21" s="34">
        <f t="shared" si="11"/>
        <v>391</v>
      </c>
      <c r="L21" s="1">
        <v>30</v>
      </c>
      <c r="N21" s="1">
        <f t="shared" si="12"/>
        <v>9000</v>
      </c>
      <c r="O21" s="4">
        <v>3</v>
      </c>
      <c r="P21" s="24">
        <v>3000</v>
      </c>
      <c r="Q21" s="120"/>
      <c r="R21" s="24"/>
      <c r="S21" s="1" t="s">
        <v>136</v>
      </c>
      <c r="X21" s="1">
        <v>20</v>
      </c>
      <c r="Y21" s="1">
        <f t="shared" si="3"/>
        <v>105</v>
      </c>
      <c r="Z21" s="15" t="s">
        <v>55</v>
      </c>
      <c r="AA21" s="85">
        <f t="shared" si="0"/>
        <v>1.6440831074977416</v>
      </c>
      <c r="AB21" s="1">
        <f t="shared" si="4"/>
        <v>5918.6991869918693</v>
      </c>
      <c r="AC21" s="29">
        <v>4</v>
      </c>
      <c r="AD21" s="1">
        <f t="shared" si="14"/>
        <v>2210</v>
      </c>
      <c r="AE21" s="1">
        <f t="shared" si="13"/>
        <v>17700</v>
      </c>
      <c r="AF21" s="1">
        <v>2</v>
      </c>
      <c r="AG21" s="1" t="str">
        <f t="shared" si="5"/>
        <v>7:2210</v>
      </c>
    </row>
    <row r="22" spans="1:33" x14ac:dyDescent="0.3">
      <c r="A22" s="125"/>
      <c r="B22" s="13" t="s">
        <v>67</v>
      </c>
      <c r="C22" s="19">
        <v>1</v>
      </c>
      <c r="D22" s="19" t="s">
        <v>58</v>
      </c>
      <c r="E22" s="19">
        <v>2</v>
      </c>
      <c r="F22" s="19">
        <v>1</v>
      </c>
      <c r="G22" s="49">
        <f t="shared" si="9"/>
        <v>81.5</v>
      </c>
      <c r="H22" s="29">
        <f t="shared" si="10"/>
        <v>41</v>
      </c>
      <c r="J22" s="46" t="s">
        <v>105</v>
      </c>
      <c r="K22" s="34">
        <f t="shared" si="11"/>
        <v>359</v>
      </c>
      <c r="L22" s="1">
        <v>40</v>
      </c>
      <c r="M22" s="1">
        <f>SUM(P18:P22)/3600</f>
        <v>2.75</v>
      </c>
      <c r="N22" s="1">
        <f t="shared" si="12"/>
        <v>15750</v>
      </c>
      <c r="O22" s="4">
        <v>3</v>
      </c>
      <c r="P22" s="24">
        <v>5250</v>
      </c>
      <c r="Q22" s="120"/>
      <c r="R22" s="24"/>
      <c r="S22" s="1" t="s">
        <v>152</v>
      </c>
      <c r="U22" s="1" t="s">
        <v>153</v>
      </c>
      <c r="X22" s="1">
        <v>21</v>
      </c>
      <c r="Y22" s="1">
        <f t="shared" si="3"/>
        <v>110</v>
      </c>
      <c r="Z22" s="15" t="s">
        <v>55</v>
      </c>
      <c r="AA22" s="85">
        <f t="shared" si="0"/>
        <v>1.8126016260162601</v>
      </c>
      <c r="AB22" s="1">
        <f t="shared" si="4"/>
        <v>6525.3658536585363</v>
      </c>
      <c r="AC22" s="29">
        <v>4</v>
      </c>
      <c r="AD22" s="1">
        <f t="shared" si="14"/>
        <v>2560</v>
      </c>
      <c r="AE22" s="1">
        <f t="shared" si="13"/>
        <v>19500</v>
      </c>
      <c r="AF22" s="1">
        <v>2</v>
      </c>
      <c r="AG22" s="1" t="str">
        <f t="shared" si="5"/>
        <v>7:2560</v>
      </c>
    </row>
    <row r="23" spans="1:33" x14ac:dyDescent="0.3">
      <c r="A23" s="124" t="s">
        <v>35</v>
      </c>
      <c r="B23" s="5" t="s">
        <v>59</v>
      </c>
      <c r="C23" s="19">
        <v>1</v>
      </c>
      <c r="D23" s="19" t="s">
        <v>90</v>
      </c>
      <c r="E23" s="39">
        <v>2</v>
      </c>
      <c r="F23" s="19">
        <v>1</v>
      </c>
      <c r="G23" s="50">
        <f t="shared" si="9"/>
        <v>5</v>
      </c>
      <c r="H23" s="29">
        <f t="shared" si="10"/>
        <v>3</v>
      </c>
      <c r="J23" s="45" t="s">
        <v>55</v>
      </c>
      <c r="K23" s="34">
        <f t="shared" si="11"/>
        <v>4</v>
      </c>
      <c r="L23" s="1">
        <v>5</v>
      </c>
      <c r="N23" s="1">
        <f t="shared" si="12"/>
        <v>120</v>
      </c>
      <c r="O23" s="4">
        <v>2</v>
      </c>
      <c r="P23" s="24">
        <v>60</v>
      </c>
      <c r="Q23" s="120">
        <f>M27/24</f>
        <v>0.11423611111111111</v>
      </c>
      <c r="R23" s="24"/>
      <c r="S23" s="1" t="s">
        <v>137</v>
      </c>
      <c r="X23" s="1">
        <v>22</v>
      </c>
      <c r="Y23" s="1">
        <f t="shared" si="3"/>
        <v>115</v>
      </c>
      <c r="Z23" s="15" t="s">
        <v>55</v>
      </c>
      <c r="AA23" s="85">
        <f t="shared" si="0"/>
        <v>1.9893405600722673</v>
      </c>
      <c r="AB23" s="1">
        <f t="shared" si="4"/>
        <v>7161.626016260162</v>
      </c>
      <c r="AC23" s="29">
        <v>4</v>
      </c>
      <c r="AD23" s="1">
        <f t="shared" si="14"/>
        <v>2940</v>
      </c>
      <c r="AE23" s="1">
        <f t="shared" si="13"/>
        <v>21400</v>
      </c>
      <c r="AF23" s="1">
        <v>2</v>
      </c>
      <c r="AG23" s="1" t="str">
        <f t="shared" si="5"/>
        <v>7:2940</v>
      </c>
    </row>
    <row r="24" spans="1:33" x14ac:dyDescent="0.3">
      <c r="A24" s="125"/>
      <c r="B24" s="14" t="s">
        <v>60</v>
      </c>
      <c r="C24" s="19">
        <v>1</v>
      </c>
      <c r="D24" s="38" t="s">
        <v>59</v>
      </c>
      <c r="E24" s="19">
        <v>2</v>
      </c>
      <c r="F24" s="19">
        <v>1</v>
      </c>
      <c r="G24" s="49">
        <f t="shared" si="9"/>
        <v>11</v>
      </c>
      <c r="H24" s="29">
        <f t="shared" si="10"/>
        <v>6</v>
      </c>
      <c r="J24" s="43" t="s">
        <v>55</v>
      </c>
      <c r="K24" s="34">
        <f t="shared" si="11"/>
        <v>51</v>
      </c>
      <c r="L24" s="1">
        <v>10</v>
      </c>
      <c r="N24" s="1">
        <f t="shared" si="12"/>
        <v>720</v>
      </c>
      <c r="O24" s="4">
        <v>2</v>
      </c>
      <c r="P24" s="24">
        <v>360</v>
      </c>
      <c r="Q24" s="120"/>
      <c r="R24" s="24"/>
      <c r="S24" s="1" t="s">
        <v>138</v>
      </c>
      <c r="X24" s="1">
        <v>23</v>
      </c>
      <c r="Y24" s="1">
        <f t="shared" si="3"/>
        <v>120</v>
      </c>
      <c r="Z24" s="15" t="s">
        <v>55</v>
      </c>
      <c r="AA24" s="85">
        <f t="shared" si="0"/>
        <v>2.1742999096657631</v>
      </c>
      <c r="AB24" s="1">
        <f t="shared" si="4"/>
        <v>7827.4796747967475</v>
      </c>
      <c r="AC24" s="29">
        <v>4</v>
      </c>
      <c r="AD24" s="1">
        <f t="shared" si="14"/>
        <v>3350</v>
      </c>
      <c r="AE24" s="1">
        <f t="shared" si="13"/>
        <v>23400</v>
      </c>
      <c r="AF24" s="1">
        <v>2</v>
      </c>
      <c r="AG24" s="1" t="str">
        <f t="shared" si="5"/>
        <v>7:3350</v>
      </c>
    </row>
    <row r="25" spans="1:33" x14ac:dyDescent="0.3">
      <c r="A25" s="125"/>
      <c r="B25" s="14" t="s">
        <v>68</v>
      </c>
      <c r="C25" s="19">
        <v>1</v>
      </c>
      <c r="D25" s="38" t="s">
        <v>60</v>
      </c>
      <c r="E25" s="19">
        <v>2</v>
      </c>
      <c r="F25" s="19">
        <v>1</v>
      </c>
      <c r="G25" s="49">
        <f t="shared" si="9"/>
        <v>23</v>
      </c>
      <c r="H25" s="29">
        <f t="shared" si="10"/>
        <v>12</v>
      </c>
      <c r="J25" s="43" t="s">
        <v>103</v>
      </c>
      <c r="K25" s="34">
        <f t="shared" si="11"/>
        <v>104</v>
      </c>
      <c r="L25" s="1">
        <v>20</v>
      </c>
      <c r="N25" s="1">
        <f t="shared" si="12"/>
        <v>2400</v>
      </c>
      <c r="O25" s="4">
        <v>2</v>
      </c>
      <c r="P25" s="24">
        <v>1200</v>
      </c>
      <c r="Q25" s="120"/>
      <c r="R25" s="24"/>
      <c r="X25" s="1">
        <v>24</v>
      </c>
      <c r="Y25" s="1">
        <f t="shared" si="3"/>
        <v>125</v>
      </c>
      <c r="Z25" s="15" t="s">
        <v>55</v>
      </c>
      <c r="AA25" s="85">
        <f t="shared" si="0"/>
        <v>2.3674796747967477</v>
      </c>
      <c r="AB25" s="1">
        <f t="shared" si="4"/>
        <v>8522.9268292682918</v>
      </c>
      <c r="AC25" s="29">
        <v>4</v>
      </c>
      <c r="AD25" s="1">
        <f t="shared" si="14"/>
        <v>3800</v>
      </c>
      <c r="AE25" s="1">
        <f t="shared" si="13"/>
        <v>25500</v>
      </c>
      <c r="AF25" s="1">
        <v>2</v>
      </c>
      <c r="AG25" s="1" t="str">
        <f t="shared" si="5"/>
        <v>7:3800</v>
      </c>
    </row>
    <row r="26" spans="1:33" x14ac:dyDescent="0.3">
      <c r="A26" s="125"/>
      <c r="B26" s="14" t="s">
        <v>71</v>
      </c>
      <c r="C26" s="19">
        <v>1</v>
      </c>
      <c r="D26" s="38" t="s">
        <v>68</v>
      </c>
      <c r="E26" s="19">
        <v>3</v>
      </c>
      <c r="F26" s="19">
        <v>1</v>
      </c>
      <c r="G26" s="49">
        <f t="shared" si="9"/>
        <v>70</v>
      </c>
      <c r="H26" s="29">
        <f t="shared" si="10"/>
        <v>35</v>
      </c>
      <c r="J26" s="43" t="s">
        <v>103</v>
      </c>
      <c r="K26" s="34">
        <f t="shared" si="11"/>
        <v>391</v>
      </c>
      <c r="L26" s="1">
        <v>30</v>
      </c>
      <c r="N26" s="1">
        <f t="shared" si="12"/>
        <v>9000</v>
      </c>
      <c r="O26" s="4">
        <v>3</v>
      </c>
      <c r="P26" s="24">
        <v>3000</v>
      </c>
      <c r="Q26" s="120"/>
      <c r="R26" s="24"/>
      <c r="X26" s="1">
        <v>25</v>
      </c>
      <c r="Y26" s="1">
        <f t="shared" si="3"/>
        <v>130</v>
      </c>
      <c r="Z26" s="15" t="s">
        <v>55</v>
      </c>
      <c r="AA26" s="85">
        <f t="shared" si="0"/>
        <v>2.5688798554652212</v>
      </c>
      <c r="AB26" s="1">
        <f t="shared" si="4"/>
        <v>9247.9674796747968</v>
      </c>
      <c r="AC26" s="29">
        <v>4</v>
      </c>
      <c r="AD26" s="1">
        <f t="shared" si="14"/>
        <v>4290</v>
      </c>
      <c r="AE26" s="1">
        <f t="shared" si="13"/>
        <v>27700</v>
      </c>
      <c r="AF26" s="1">
        <v>2</v>
      </c>
      <c r="AG26" s="1" t="str">
        <f t="shared" si="5"/>
        <v>7:4290</v>
      </c>
    </row>
    <row r="27" spans="1:33" x14ac:dyDescent="0.3">
      <c r="A27" s="126"/>
      <c r="B27" s="14" t="s">
        <v>65</v>
      </c>
      <c r="C27" s="19">
        <v>1</v>
      </c>
      <c r="D27" s="38" t="s">
        <v>68</v>
      </c>
      <c r="E27" s="19">
        <v>4</v>
      </c>
      <c r="F27" s="19">
        <v>1</v>
      </c>
      <c r="G27" s="49">
        <f t="shared" si="9"/>
        <v>93</v>
      </c>
      <c r="H27" s="29">
        <f t="shared" si="10"/>
        <v>47</v>
      </c>
      <c r="I27" s="1" t="s">
        <v>122</v>
      </c>
      <c r="J27" s="43" t="s">
        <v>105</v>
      </c>
      <c r="K27" s="34">
        <f t="shared" si="11"/>
        <v>359</v>
      </c>
      <c r="L27" s="1">
        <v>40</v>
      </c>
      <c r="M27" s="1">
        <f>SUM(P23:P27)/3600</f>
        <v>2.7416666666666667</v>
      </c>
      <c r="N27" s="1">
        <f t="shared" si="12"/>
        <v>15750</v>
      </c>
      <c r="O27" s="4">
        <v>3</v>
      </c>
      <c r="P27" s="24">
        <v>5250</v>
      </c>
      <c r="Q27" s="120"/>
      <c r="R27" s="24"/>
      <c r="X27" s="1">
        <v>26</v>
      </c>
      <c r="Y27" s="1">
        <f t="shared" si="3"/>
        <v>135</v>
      </c>
      <c r="Z27" s="15" t="s">
        <v>55</v>
      </c>
      <c r="AA27" s="85">
        <f t="shared" si="0"/>
        <v>2.7785004516711833</v>
      </c>
      <c r="AB27" s="1">
        <f t="shared" si="4"/>
        <v>10002.60162601626</v>
      </c>
      <c r="AC27" s="29">
        <v>4</v>
      </c>
      <c r="AD27" s="1">
        <f t="shared" si="14"/>
        <v>4820</v>
      </c>
      <c r="AE27" s="1">
        <f t="shared" si="13"/>
        <v>40000</v>
      </c>
      <c r="AF27" s="1">
        <v>3</v>
      </c>
      <c r="AG27" s="1" t="str">
        <f t="shared" si="5"/>
        <v>7:4820</v>
      </c>
    </row>
    <row r="28" spans="1:33" x14ac:dyDescent="0.3">
      <c r="A28" s="124" t="s">
        <v>33</v>
      </c>
      <c r="B28" s="15" t="s">
        <v>52</v>
      </c>
      <c r="C28" s="23">
        <v>2</v>
      </c>
      <c r="D28" s="24" t="s">
        <v>90</v>
      </c>
      <c r="E28" s="16">
        <v>3</v>
      </c>
      <c r="F28" s="23">
        <v>1</v>
      </c>
      <c r="G28" s="48">
        <f t="shared" si="9"/>
        <v>3.5</v>
      </c>
      <c r="H28" s="29">
        <f t="shared" si="10"/>
        <v>2</v>
      </c>
      <c r="I28" s="1" t="s">
        <v>551</v>
      </c>
      <c r="J28" s="17" t="s">
        <v>48</v>
      </c>
      <c r="K28" s="17"/>
      <c r="L28" s="17"/>
      <c r="N28" s="1">
        <f t="shared" si="12"/>
        <v>90</v>
      </c>
      <c r="O28" s="4">
        <v>2</v>
      </c>
      <c r="P28" s="24">
        <v>45</v>
      </c>
      <c r="Q28" s="120">
        <f>M32/24</f>
        <v>0.10538194444444444</v>
      </c>
      <c r="R28" s="24"/>
      <c r="X28" s="1">
        <v>27</v>
      </c>
      <c r="Y28" s="1">
        <f t="shared" si="3"/>
        <v>140</v>
      </c>
      <c r="Z28" s="15" t="s">
        <v>55</v>
      </c>
      <c r="AA28" s="85">
        <f t="shared" si="0"/>
        <v>2.9963414634146339</v>
      </c>
      <c r="AB28" s="1">
        <f t="shared" si="4"/>
        <v>10786.829268292682</v>
      </c>
      <c r="AC28" s="29">
        <v>4</v>
      </c>
      <c r="AD28" s="1">
        <f t="shared" si="14"/>
        <v>5390</v>
      </c>
      <c r="AE28" s="1">
        <f t="shared" si="13"/>
        <v>43100</v>
      </c>
      <c r="AF28" s="1">
        <v>3</v>
      </c>
      <c r="AG28" s="1" t="str">
        <f t="shared" si="5"/>
        <v>7:5390</v>
      </c>
    </row>
    <row r="29" spans="1:33" x14ac:dyDescent="0.3">
      <c r="A29" s="125"/>
      <c r="B29" s="13" t="s">
        <v>285</v>
      </c>
      <c r="C29" s="23">
        <v>1</v>
      </c>
      <c r="D29" s="31" t="s">
        <v>52</v>
      </c>
      <c r="E29" s="23">
        <v>3</v>
      </c>
      <c r="F29" s="23">
        <v>1</v>
      </c>
      <c r="G29" s="29">
        <f t="shared" si="9"/>
        <v>11.5</v>
      </c>
      <c r="H29" s="29">
        <f t="shared" si="10"/>
        <v>6</v>
      </c>
      <c r="I29" s="1" t="s">
        <v>332</v>
      </c>
      <c r="N29" s="1">
        <f t="shared" si="12"/>
        <v>720</v>
      </c>
      <c r="O29" s="4">
        <v>2</v>
      </c>
      <c r="P29" s="24">
        <v>360</v>
      </c>
      <c r="Q29" s="120"/>
      <c r="R29" s="24"/>
      <c r="X29" s="1">
        <v>28</v>
      </c>
      <c r="Y29" s="1">
        <f t="shared" si="3"/>
        <v>145</v>
      </c>
      <c r="Z29" s="15" t="s">
        <v>55</v>
      </c>
      <c r="AA29" s="85">
        <f t="shared" si="0"/>
        <v>3.2224028906955735</v>
      </c>
      <c r="AB29" s="1">
        <f t="shared" si="4"/>
        <v>11600.650406504064</v>
      </c>
      <c r="AC29" s="29">
        <v>4</v>
      </c>
      <c r="AD29" s="1">
        <f t="shared" si="14"/>
        <v>6000</v>
      </c>
      <c r="AE29" s="1">
        <f t="shared" si="13"/>
        <v>46400</v>
      </c>
      <c r="AF29" s="1">
        <v>3</v>
      </c>
      <c r="AG29" s="1" t="str">
        <f t="shared" si="5"/>
        <v>7:6000</v>
      </c>
    </row>
    <row r="30" spans="1:33" x14ac:dyDescent="0.3">
      <c r="A30" s="125"/>
      <c r="B30" s="30" t="s">
        <v>110</v>
      </c>
      <c r="C30" s="23">
        <v>1</v>
      </c>
      <c r="D30" s="28" t="s">
        <v>285</v>
      </c>
      <c r="E30" s="23">
        <v>2</v>
      </c>
      <c r="F30" s="23">
        <v>1</v>
      </c>
      <c r="G30" s="29">
        <f t="shared" si="9"/>
        <v>24</v>
      </c>
      <c r="H30" s="29">
        <f t="shared" si="10"/>
        <v>12</v>
      </c>
      <c r="I30" s="13" t="s">
        <v>333</v>
      </c>
      <c r="N30" s="1">
        <f t="shared" si="12"/>
        <v>1800</v>
      </c>
      <c r="O30" s="4">
        <v>2</v>
      </c>
      <c r="P30" s="24">
        <v>900</v>
      </c>
      <c r="Q30" s="120"/>
      <c r="R30" s="24"/>
      <c r="X30" s="1">
        <v>29</v>
      </c>
      <c r="Y30" s="1">
        <f t="shared" si="3"/>
        <v>150</v>
      </c>
      <c r="Z30" s="15" t="s">
        <v>55</v>
      </c>
      <c r="AA30" s="85">
        <f t="shared" si="0"/>
        <v>3.4566847335140016</v>
      </c>
      <c r="AB30" s="1">
        <f t="shared" si="4"/>
        <v>12444.065040650406</v>
      </c>
      <c r="AC30" s="29">
        <v>4</v>
      </c>
      <c r="AD30" s="1">
        <f t="shared" si="14"/>
        <v>6660</v>
      </c>
      <c r="AE30" s="1">
        <f t="shared" si="13"/>
        <v>49700</v>
      </c>
      <c r="AF30" s="1">
        <v>3</v>
      </c>
      <c r="AG30" s="1" t="str">
        <f t="shared" si="5"/>
        <v>7:6660</v>
      </c>
    </row>
    <row r="31" spans="1:33" x14ac:dyDescent="0.3">
      <c r="A31" s="125"/>
      <c r="B31" s="13" t="s">
        <v>50</v>
      </c>
      <c r="C31" s="23">
        <v>1</v>
      </c>
      <c r="D31" s="32" t="s">
        <v>110</v>
      </c>
      <c r="E31" s="23">
        <v>3</v>
      </c>
      <c r="F31" s="23">
        <v>1</v>
      </c>
      <c r="G31" s="29">
        <f t="shared" si="9"/>
        <v>73</v>
      </c>
      <c r="H31" s="29">
        <f t="shared" si="10"/>
        <v>37</v>
      </c>
      <c r="I31" s="1" t="s">
        <v>334</v>
      </c>
      <c r="N31" s="1">
        <f t="shared" si="12"/>
        <v>5400</v>
      </c>
      <c r="O31" s="4">
        <v>3</v>
      </c>
      <c r="P31" s="24">
        <v>1800</v>
      </c>
      <c r="Q31" s="120"/>
      <c r="R31" s="24"/>
      <c r="X31" s="1">
        <v>30</v>
      </c>
      <c r="Y31" s="1">
        <f t="shared" si="3"/>
        <v>155</v>
      </c>
      <c r="Z31" s="15" t="s">
        <v>55</v>
      </c>
      <c r="AA31" s="85">
        <f t="shared" si="0"/>
        <v>3.6991869918699187</v>
      </c>
      <c r="AB31" s="1">
        <f t="shared" si="4"/>
        <v>13317.073170731708</v>
      </c>
      <c r="AC31" s="29">
        <v>4</v>
      </c>
      <c r="AD31" s="1">
        <f t="shared" si="14"/>
        <v>7370</v>
      </c>
      <c r="AE31" s="1">
        <f t="shared" si="13"/>
        <v>53200</v>
      </c>
      <c r="AF31" s="1">
        <v>3</v>
      </c>
      <c r="AG31" s="1" t="str">
        <f t="shared" si="5"/>
        <v>7:7370</v>
      </c>
    </row>
    <row r="32" spans="1:33" x14ac:dyDescent="0.3">
      <c r="A32" s="126"/>
      <c r="B32" s="30" t="s">
        <v>111</v>
      </c>
      <c r="C32" s="23">
        <v>2</v>
      </c>
      <c r="D32" s="32" t="s">
        <v>110</v>
      </c>
      <c r="E32" s="23">
        <v>7</v>
      </c>
      <c r="F32" s="23">
        <v>1</v>
      </c>
      <c r="G32" s="29">
        <f t="shared" si="9"/>
        <v>84.5</v>
      </c>
      <c r="H32" s="29">
        <f t="shared" si="10"/>
        <v>43</v>
      </c>
      <c r="I32" s="1" t="s">
        <v>335</v>
      </c>
      <c r="M32" s="1">
        <f>SUM(P28:P32)/3600</f>
        <v>2.5291666666666668</v>
      </c>
      <c r="N32" s="1">
        <f t="shared" si="12"/>
        <v>18000</v>
      </c>
      <c r="O32" s="4">
        <v>3</v>
      </c>
      <c r="P32" s="24">
        <v>6000</v>
      </c>
      <c r="Q32" s="120"/>
      <c r="R32" s="24"/>
      <c r="X32" s="1">
        <v>31</v>
      </c>
      <c r="Y32" s="1">
        <f t="shared" si="3"/>
        <v>160</v>
      </c>
      <c r="Z32" s="15" t="s">
        <v>55</v>
      </c>
      <c r="AA32" s="85">
        <f t="shared" si="0"/>
        <v>3.9499096657633244</v>
      </c>
      <c r="AB32" s="1">
        <f t="shared" si="4"/>
        <v>14219.674796747968</v>
      </c>
      <c r="AC32" s="29">
        <v>4</v>
      </c>
      <c r="AD32" s="1">
        <f t="shared" si="14"/>
        <v>8120</v>
      </c>
      <c r="AE32" s="1">
        <f t="shared" si="13"/>
        <v>56800</v>
      </c>
      <c r="AF32" s="1">
        <v>3</v>
      </c>
      <c r="AG32" s="1" t="str">
        <f t="shared" si="5"/>
        <v>7:8120</v>
      </c>
    </row>
    <row r="33" spans="1:33" x14ac:dyDescent="0.3">
      <c r="A33" s="124" t="s">
        <v>88</v>
      </c>
      <c r="B33" s="10" t="s">
        <v>92</v>
      </c>
      <c r="C33" s="123"/>
      <c r="D33" s="123"/>
      <c r="E33" s="123"/>
      <c r="F33" s="123"/>
      <c r="G33" s="123"/>
      <c r="H33" s="123"/>
      <c r="I33" s="123"/>
      <c r="J33" s="13" t="s">
        <v>41</v>
      </c>
      <c r="K33" s="34">
        <f t="shared" ref="K33:K37" si="15">ROUND(L33/VLOOKUP(J33,$B$8:$G$32,6,FALSE)*(P33/$Q$4),0)</f>
        <v>1</v>
      </c>
      <c r="L33" s="14">
        <v>5</v>
      </c>
      <c r="M33" s="1">
        <f>K33</f>
        <v>1</v>
      </c>
      <c r="N33" s="1">
        <f t="shared" si="12"/>
        <v>60</v>
      </c>
      <c r="O33" s="4">
        <v>2</v>
      </c>
      <c r="P33" s="24">
        <v>30</v>
      </c>
      <c r="Q33" s="120">
        <v>1</v>
      </c>
      <c r="R33" s="24"/>
      <c r="X33" s="1">
        <v>32</v>
      </c>
      <c r="Y33" s="1">
        <f t="shared" si="3"/>
        <v>165</v>
      </c>
      <c r="Z33" s="15" t="s">
        <v>55</v>
      </c>
      <c r="AA33" s="85">
        <f t="shared" si="0"/>
        <v>4.2088527551942185</v>
      </c>
      <c r="AB33" s="1">
        <f t="shared" si="4"/>
        <v>15151.869918699187</v>
      </c>
      <c r="AC33" s="29">
        <v>4</v>
      </c>
      <c r="AD33" s="1">
        <f t="shared" si="14"/>
        <v>8920</v>
      </c>
      <c r="AE33" s="1">
        <f t="shared" si="13"/>
        <v>60600</v>
      </c>
      <c r="AF33" s="1">
        <v>3</v>
      </c>
      <c r="AG33" s="1" t="str">
        <f t="shared" si="5"/>
        <v>7:8920</v>
      </c>
    </row>
    <row r="34" spans="1:33" x14ac:dyDescent="0.3">
      <c r="A34" s="125"/>
      <c r="B34" s="10" t="s">
        <v>92</v>
      </c>
      <c r="C34" s="123"/>
      <c r="D34" s="123"/>
      <c r="E34" s="123"/>
      <c r="F34" s="123"/>
      <c r="G34" s="123"/>
      <c r="H34" s="123"/>
      <c r="I34" s="123"/>
      <c r="J34" s="13" t="s">
        <v>41</v>
      </c>
      <c r="K34" s="34">
        <f t="shared" si="15"/>
        <v>17</v>
      </c>
      <c r="L34" s="14">
        <v>10</v>
      </c>
      <c r="M34" s="1">
        <f t="shared" ref="M34:M37" si="16">K34</f>
        <v>17</v>
      </c>
      <c r="N34" s="1">
        <f t="shared" si="12"/>
        <v>600</v>
      </c>
      <c r="O34" s="4">
        <v>2</v>
      </c>
      <c r="P34" s="24">
        <v>300</v>
      </c>
      <c r="Q34" s="120"/>
      <c r="R34" s="24"/>
      <c r="X34" s="1">
        <v>33</v>
      </c>
      <c r="Y34" s="1">
        <f t="shared" si="3"/>
        <v>170</v>
      </c>
      <c r="Z34" s="15" t="s">
        <v>55</v>
      </c>
      <c r="AA34" s="85">
        <f t="shared" si="0"/>
        <v>4.4760162601626012</v>
      </c>
      <c r="AB34" s="1">
        <f t="shared" si="4"/>
        <v>16113.658536585364</v>
      </c>
      <c r="AC34" s="29">
        <v>4</v>
      </c>
      <c r="AD34" s="1">
        <f t="shared" si="14"/>
        <v>9780</v>
      </c>
      <c r="AE34" s="1">
        <f t="shared" si="13"/>
        <v>64400</v>
      </c>
      <c r="AF34" s="1">
        <v>3</v>
      </c>
      <c r="AG34" s="1" t="str">
        <f t="shared" si="5"/>
        <v>7:9780</v>
      </c>
    </row>
    <row r="35" spans="1:33" x14ac:dyDescent="0.3">
      <c r="A35" s="125"/>
      <c r="B35" s="10" t="s">
        <v>92</v>
      </c>
      <c r="C35" s="123"/>
      <c r="D35" s="123"/>
      <c r="E35" s="123"/>
      <c r="F35" s="123"/>
      <c r="G35" s="123"/>
      <c r="H35" s="123"/>
      <c r="I35" s="123"/>
      <c r="J35" s="13" t="s">
        <v>53</v>
      </c>
      <c r="K35" s="34">
        <f t="shared" si="15"/>
        <v>64</v>
      </c>
      <c r="L35" s="14">
        <v>20</v>
      </c>
      <c r="M35" s="1">
        <f t="shared" si="16"/>
        <v>64</v>
      </c>
      <c r="N35" s="1">
        <f t="shared" si="12"/>
        <v>1800</v>
      </c>
      <c r="O35" s="4">
        <v>2</v>
      </c>
      <c r="P35" s="24">
        <v>900</v>
      </c>
      <c r="Q35" s="120"/>
      <c r="R35" s="24"/>
      <c r="X35" s="1">
        <v>34</v>
      </c>
      <c r="Y35" s="1">
        <f t="shared" si="3"/>
        <v>175</v>
      </c>
      <c r="Z35" s="15" t="s">
        <v>55</v>
      </c>
      <c r="AA35" s="85">
        <f t="shared" si="0"/>
        <v>4.7514001806684734</v>
      </c>
      <c r="AB35" s="1">
        <f t="shared" si="4"/>
        <v>17105.040650406503</v>
      </c>
      <c r="AC35" s="29">
        <v>4</v>
      </c>
      <c r="AD35" s="1">
        <f t="shared" si="14"/>
        <v>10690</v>
      </c>
      <c r="AE35" s="1">
        <f t="shared" si="13"/>
        <v>68400</v>
      </c>
      <c r="AF35" s="1">
        <v>3</v>
      </c>
      <c r="AG35" s="1" t="str">
        <f t="shared" si="5"/>
        <v>7:10690</v>
      </c>
    </row>
    <row r="36" spans="1:33" x14ac:dyDescent="0.3">
      <c r="A36" s="125"/>
      <c r="B36" s="10" t="s">
        <v>92</v>
      </c>
      <c r="C36" s="123"/>
      <c r="D36" s="123"/>
      <c r="E36" s="123"/>
      <c r="F36" s="123"/>
      <c r="G36" s="123"/>
      <c r="H36" s="123"/>
      <c r="I36" s="123"/>
      <c r="J36" s="13" t="s">
        <v>53</v>
      </c>
      <c r="K36" s="34">
        <f t="shared" si="15"/>
        <v>289</v>
      </c>
      <c r="L36" s="14">
        <v>30</v>
      </c>
      <c r="M36" s="1">
        <f t="shared" si="16"/>
        <v>289</v>
      </c>
      <c r="N36" s="1">
        <f t="shared" si="12"/>
        <v>8100</v>
      </c>
      <c r="O36" s="4">
        <v>3</v>
      </c>
      <c r="P36" s="24">
        <v>2700</v>
      </c>
      <c r="Q36" s="120"/>
      <c r="R36" s="24"/>
      <c r="X36" s="1">
        <v>35</v>
      </c>
      <c r="Y36" s="1">
        <f t="shared" si="3"/>
        <v>180</v>
      </c>
      <c r="Z36" s="15" t="s">
        <v>55</v>
      </c>
      <c r="AA36" s="85">
        <f t="shared" si="0"/>
        <v>5.035004516711834</v>
      </c>
      <c r="AB36" s="1">
        <f t="shared" si="4"/>
        <v>18126.016260162603</v>
      </c>
      <c r="AC36" s="29">
        <v>4</v>
      </c>
      <c r="AD36" s="1">
        <f t="shared" si="14"/>
        <v>11650</v>
      </c>
      <c r="AE36" s="1">
        <f t="shared" si="13"/>
        <v>72500</v>
      </c>
      <c r="AF36" s="1">
        <v>3</v>
      </c>
      <c r="AG36" s="1" t="str">
        <f t="shared" si="5"/>
        <v>7:11650</v>
      </c>
    </row>
    <row r="37" spans="1:33" x14ac:dyDescent="0.3">
      <c r="A37" s="126"/>
      <c r="B37" s="10" t="s">
        <v>92</v>
      </c>
      <c r="C37" s="123"/>
      <c r="D37" s="123"/>
      <c r="E37" s="123"/>
      <c r="F37" s="123"/>
      <c r="G37" s="123"/>
      <c r="H37" s="123"/>
      <c r="I37" s="123"/>
      <c r="J37" s="13" t="s">
        <v>51</v>
      </c>
      <c r="K37" s="34">
        <f t="shared" si="15"/>
        <v>441</v>
      </c>
      <c r="L37" s="14">
        <v>40</v>
      </c>
      <c r="M37" s="1">
        <f t="shared" si="16"/>
        <v>441</v>
      </c>
      <c r="N37" s="1">
        <f t="shared" si="12"/>
        <v>19200</v>
      </c>
      <c r="O37" s="4">
        <v>3</v>
      </c>
      <c r="P37" s="24">
        <v>6400</v>
      </c>
      <c r="Q37" s="120"/>
      <c r="R37" s="24"/>
      <c r="X37" s="1">
        <v>36</v>
      </c>
      <c r="Y37" s="1">
        <f t="shared" si="3"/>
        <v>185</v>
      </c>
      <c r="Z37" s="15" t="s">
        <v>55</v>
      </c>
      <c r="AA37" s="85">
        <f t="shared" si="0"/>
        <v>5.3268292682926832</v>
      </c>
      <c r="AB37" s="1">
        <f t="shared" si="4"/>
        <v>19176.585365853658</v>
      </c>
      <c r="AC37" s="29">
        <v>4</v>
      </c>
      <c r="AD37" s="1">
        <f t="shared" si="14"/>
        <v>12670</v>
      </c>
      <c r="AE37" s="1">
        <f t="shared" si="13"/>
        <v>76700</v>
      </c>
      <c r="AF37" s="1">
        <v>3</v>
      </c>
      <c r="AG37" s="1" t="str">
        <f t="shared" si="5"/>
        <v>7:12670</v>
      </c>
    </row>
    <row r="38" spans="1:33" x14ac:dyDescent="0.3">
      <c r="P38" s="1">
        <f>SUM(P33:P37)/3600</f>
        <v>2.8694444444444445</v>
      </c>
      <c r="X38" s="1">
        <v>37</v>
      </c>
      <c r="Y38" s="1">
        <f t="shared" si="3"/>
        <v>190</v>
      </c>
      <c r="Z38" s="15" t="s">
        <v>55</v>
      </c>
      <c r="AA38" s="85">
        <f t="shared" si="0"/>
        <v>5.6268744354110209</v>
      </c>
      <c r="AB38" s="1">
        <f t="shared" si="4"/>
        <v>20256.747967479674</v>
      </c>
      <c r="AC38" s="29">
        <v>4</v>
      </c>
      <c r="AD38" s="1">
        <f t="shared" si="14"/>
        <v>13740</v>
      </c>
      <c r="AE38" s="1">
        <f t="shared" si="13"/>
        <v>81000</v>
      </c>
      <c r="AF38" s="1">
        <v>3</v>
      </c>
      <c r="AG38" s="1" t="str">
        <f t="shared" si="5"/>
        <v>7:13740</v>
      </c>
    </row>
    <row r="39" spans="1:33" x14ac:dyDescent="0.3">
      <c r="B39" s="1" t="s">
        <v>156</v>
      </c>
      <c r="C39" s="1" t="s">
        <v>324</v>
      </c>
      <c r="D39" s="1" t="s">
        <v>323</v>
      </c>
      <c r="E39" s="82" t="s">
        <v>460</v>
      </c>
      <c r="F39" s="82"/>
      <c r="O39" s="14" t="s">
        <v>55</v>
      </c>
      <c r="X39" s="1">
        <v>38</v>
      </c>
      <c r="Y39" s="1">
        <f t="shared" si="3"/>
        <v>195</v>
      </c>
      <c r="Z39" s="15" t="s">
        <v>55</v>
      </c>
      <c r="AA39" s="85">
        <f t="shared" si="0"/>
        <v>5.9351400180668472</v>
      </c>
      <c r="AB39" s="1">
        <f t="shared" si="4"/>
        <v>21366.504065040652</v>
      </c>
      <c r="AC39" s="29">
        <v>4</v>
      </c>
      <c r="AD39" s="1">
        <f t="shared" si="14"/>
        <v>14880</v>
      </c>
      <c r="AE39" s="1">
        <f t="shared" si="13"/>
        <v>85400</v>
      </c>
      <c r="AF39" s="1">
        <v>3</v>
      </c>
      <c r="AG39" s="1" t="str">
        <f t="shared" si="5"/>
        <v>7:14880</v>
      </c>
    </row>
    <row r="40" spans="1:33" x14ac:dyDescent="0.3">
      <c r="B40" s="18" t="s">
        <v>0</v>
      </c>
      <c r="D40" s="20"/>
      <c r="E40" s="83" t="s">
        <v>314</v>
      </c>
      <c r="F40" s="83"/>
      <c r="O40" s="14" t="s">
        <v>55</v>
      </c>
      <c r="X40" s="1">
        <v>39</v>
      </c>
      <c r="Y40" s="1">
        <f t="shared" si="3"/>
        <v>200</v>
      </c>
      <c r="Z40" s="15" t="s">
        <v>55</v>
      </c>
      <c r="AA40" s="85">
        <f t="shared" si="0"/>
        <v>6.2516260162601629</v>
      </c>
      <c r="AB40" s="1">
        <f t="shared" si="4"/>
        <v>22505.853658536587</v>
      </c>
      <c r="AC40" s="29">
        <v>4</v>
      </c>
      <c r="AD40" s="1">
        <f t="shared" si="14"/>
        <v>16070</v>
      </c>
      <c r="AE40" s="1">
        <f t="shared" si="13"/>
        <v>90000</v>
      </c>
      <c r="AF40" s="1">
        <v>3</v>
      </c>
      <c r="AG40" s="1" t="str">
        <f t="shared" si="5"/>
        <v>7:16070</v>
      </c>
    </row>
    <row r="41" spans="1:33" x14ac:dyDescent="0.3">
      <c r="B41" s="18" t="s">
        <v>1</v>
      </c>
      <c r="E41" s="83" t="s">
        <v>312</v>
      </c>
      <c r="J41" s="1" t="s">
        <v>30</v>
      </c>
      <c r="K41" s="1" t="s">
        <v>72</v>
      </c>
      <c r="M41" s="1" t="s">
        <v>171</v>
      </c>
      <c r="O41" s="14" t="s">
        <v>55</v>
      </c>
      <c r="S41" s="1" t="s">
        <v>155</v>
      </c>
      <c r="X41" s="1">
        <v>40</v>
      </c>
      <c r="Y41" s="1">
        <v>210</v>
      </c>
      <c r="Z41" s="15" t="s">
        <v>55</v>
      </c>
      <c r="AA41" s="85">
        <f t="shared" si="0"/>
        <v>6.5763324299909662</v>
      </c>
      <c r="AB41" s="1">
        <f t="shared" si="4"/>
        <v>23674.796747967477</v>
      </c>
      <c r="AC41" s="29">
        <v>4</v>
      </c>
      <c r="AD41" s="1">
        <f t="shared" si="14"/>
        <v>17750</v>
      </c>
      <c r="AE41" s="1">
        <f t="shared" si="13"/>
        <v>94600</v>
      </c>
      <c r="AF41" s="1">
        <v>3</v>
      </c>
      <c r="AG41" s="1" t="str">
        <f t="shared" si="5"/>
        <v>7:17750</v>
      </c>
    </row>
    <row r="42" spans="1:33" x14ac:dyDescent="0.3">
      <c r="B42" s="18" t="s">
        <v>2</v>
      </c>
      <c r="C42" s="1" t="s">
        <v>321</v>
      </c>
      <c r="D42" s="1" t="s">
        <v>160</v>
      </c>
      <c r="E42" s="83" t="s">
        <v>313</v>
      </c>
      <c r="F42" s="83" t="s">
        <v>315</v>
      </c>
      <c r="I42" s="10"/>
      <c r="J42" s="9" t="s">
        <v>48</v>
      </c>
      <c r="K42" s="1" t="s">
        <v>48</v>
      </c>
      <c r="M42" s="9" t="s">
        <v>48</v>
      </c>
      <c r="O42" s="14" t="s">
        <v>54</v>
      </c>
      <c r="S42" s="1">
        <v>20</v>
      </c>
      <c r="T42" s="1" t="s">
        <v>296</v>
      </c>
    </row>
    <row r="43" spans="1:33" x14ac:dyDescent="0.3">
      <c r="B43" s="18" t="s">
        <v>3</v>
      </c>
      <c r="C43" s="1" t="s">
        <v>322</v>
      </c>
      <c r="D43" s="22" t="s">
        <v>161</v>
      </c>
      <c r="E43" s="82" t="s">
        <v>317</v>
      </c>
      <c r="F43" s="20" t="s">
        <v>159</v>
      </c>
      <c r="I43" s="10"/>
      <c r="J43" s="12" t="s">
        <v>45</v>
      </c>
      <c r="K43" s="1" t="s">
        <v>73</v>
      </c>
      <c r="M43" s="12" t="s">
        <v>172</v>
      </c>
      <c r="O43" s="14" t="s">
        <v>54</v>
      </c>
      <c r="S43" s="1">
        <v>30</v>
      </c>
      <c r="T43" s="1" t="s">
        <v>457</v>
      </c>
      <c r="U43" s="1">
        <v>27</v>
      </c>
    </row>
    <row r="44" spans="1:33" x14ac:dyDescent="0.3">
      <c r="B44" s="18" t="s">
        <v>4</v>
      </c>
      <c r="C44" s="1" t="s">
        <v>157</v>
      </c>
      <c r="D44" s="20" t="s">
        <v>78</v>
      </c>
      <c r="E44" s="83" t="s">
        <v>316</v>
      </c>
      <c r="F44" s="82"/>
      <c r="I44" s="10"/>
      <c r="J44" s="12" t="s">
        <v>46</v>
      </c>
      <c r="K44" s="1" t="s">
        <v>89</v>
      </c>
      <c r="M44" s="12" t="s">
        <v>173</v>
      </c>
      <c r="S44" s="1">
        <v>40</v>
      </c>
      <c r="T44" s="1" t="s">
        <v>458</v>
      </c>
      <c r="U44" s="1">
        <v>28</v>
      </c>
    </row>
    <row r="45" spans="1:33" x14ac:dyDescent="0.3">
      <c r="B45" s="21" t="s">
        <v>5</v>
      </c>
      <c r="C45" s="1" t="s">
        <v>158</v>
      </c>
      <c r="E45" s="83" t="s">
        <v>318</v>
      </c>
      <c r="F45" s="83" t="s">
        <v>319</v>
      </c>
      <c r="I45" s="10"/>
      <c r="J45" s="12" t="s">
        <v>47</v>
      </c>
      <c r="K45" s="4" t="s">
        <v>74</v>
      </c>
      <c r="M45" s="30" t="s">
        <v>48</v>
      </c>
      <c r="S45" s="1">
        <v>50</v>
      </c>
      <c r="T45" s="96" t="s">
        <v>165</v>
      </c>
      <c r="U45" s="1">
        <v>41</v>
      </c>
    </row>
    <row r="46" spans="1:33" x14ac:dyDescent="0.3">
      <c r="I46" s="10"/>
      <c r="J46" s="12" t="s">
        <v>49</v>
      </c>
      <c r="K46" s="4" t="s">
        <v>74</v>
      </c>
      <c r="M46" s="30" t="s">
        <v>48</v>
      </c>
      <c r="S46" s="1">
        <v>60</v>
      </c>
      <c r="T46" s="1" t="s">
        <v>500</v>
      </c>
      <c r="U46" s="1">
        <v>58</v>
      </c>
    </row>
    <row r="47" spans="1:33" x14ac:dyDescent="0.3">
      <c r="S47" s="1">
        <v>70</v>
      </c>
      <c r="T47" s="96" t="s">
        <v>162</v>
      </c>
      <c r="U47" s="1">
        <v>49</v>
      </c>
    </row>
    <row r="48" spans="1:33" x14ac:dyDescent="0.3">
      <c r="S48" s="1">
        <v>80</v>
      </c>
      <c r="T48" s="1" t="s">
        <v>515</v>
      </c>
      <c r="U48" s="1">
        <v>50</v>
      </c>
    </row>
    <row r="49" spans="1:31" x14ac:dyDescent="0.3">
      <c r="J49" s="12" t="s">
        <v>45</v>
      </c>
      <c r="K49" s="1" t="s">
        <v>66</v>
      </c>
      <c r="L49" s="1">
        <v>20</v>
      </c>
      <c r="M49" s="1" t="s">
        <v>164</v>
      </c>
      <c r="N49" s="1">
        <v>22</v>
      </c>
      <c r="O49" s="1">
        <f>6*3600</f>
        <v>21600</v>
      </c>
      <c r="P49" s="1">
        <f>VLOOKUP(K49,$S$59:$W$89,5,FALSE)*L49+VLOOKUP(M49,$S$59:$W$89,5,FALSE)*N49</f>
        <v>21480</v>
      </c>
    </row>
    <row r="50" spans="1:31" x14ac:dyDescent="0.3">
      <c r="J50" s="12" t="s">
        <v>46</v>
      </c>
      <c r="K50" s="1" t="s">
        <v>164</v>
      </c>
      <c r="L50" s="1">
        <v>25</v>
      </c>
      <c r="M50" s="66" t="s">
        <v>64</v>
      </c>
      <c r="N50" s="1">
        <v>25</v>
      </c>
      <c r="O50" s="1">
        <f>12*3600</f>
        <v>43200</v>
      </c>
      <c r="P50" s="1">
        <f>VLOOKUP(K50,$S$59:$W$89,5,FALSE)*L50+VLOOKUP(M50,$S$59:$W$89,5,FALSE)*N50</f>
        <v>43500</v>
      </c>
    </row>
    <row r="52" spans="1:31" x14ac:dyDescent="0.3">
      <c r="J52" s="12" t="s">
        <v>330</v>
      </c>
      <c r="K52" s="4" t="s">
        <v>336</v>
      </c>
    </row>
    <row r="53" spans="1:31" x14ac:dyDescent="0.3">
      <c r="J53" s="12" t="s">
        <v>295</v>
      </c>
      <c r="K53" s="96" t="s">
        <v>166</v>
      </c>
      <c r="L53" s="1">
        <v>5</v>
      </c>
      <c r="M53" s="96" t="s">
        <v>282</v>
      </c>
      <c r="N53" s="1">
        <v>3</v>
      </c>
      <c r="O53" s="1">
        <f>(AA61*L53+N53*AA62)*0.75</f>
        <v>390</v>
      </c>
    </row>
    <row r="54" spans="1:31" x14ac:dyDescent="0.3">
      <c r="J54" s="12" t="s">
        <v>516</v>
      </c>
      <c r="K54" s="96" t="s">
        <v>282</v>
      </c>
      <c r="L54" s="1">
        <v>3</v>
      </c>
      <c r="M54" s="15" t="s">
        <v>52</v>
      </c>
      <c r="N54" s="1">
        <v>10</v>
      </c>
      <c r="O54" s="1">
        <f>(L54*AA62+N54*H28)</f>
        <v>140</v>
      </c>
    </row>
    <row r="57" spans="1:31" x14ac:dyDescent="0.3">
      <c r="B57" s="36"/>
      <c r="C57" s="36"/>
      <c r="D57" s="36" t="s">
        <v>38</v>
      </c>
      <c r="E57" s="36"/>
      <c r="F57" s="36"/>
      <c r="H57" s="36"/>
      <c r="K57" s="36"/>
      <c r="R57" s="36"/>
    </row>
    <row r="58" spans="1:31" x14ac:dyDescent="0.3">
      <c r="B58" s="36" t="s">
        <v>9</v>
      </c>
      <c r="C58" s="36" t="s">
        <v>39</v>
      </c>
      <c r="E58" s="1" t="s">
        <v>83</v>
      </c>
      <c r="F58" s="1" t="s">
        <v>87</v>
      </c>
      <c r="G58" s="1" t="s">
        <v>174</v>
      </c>
      <c r="H58" s="1" t="s">
        <v>175</v>
      </c>
      <c r="I58" s="1" t="s">
        <v>220</v>
      </c>
      <c r="K58" s="1" t="s">
        <v>290</v>
      </c>
      <c r="M58" s="1" t="s">
        <v>221</v>
      </c>
      <c r="N58" s="1" t="s">
        <v>290</v>
      </c>
      <c r="R58" s="1" t="s">
        <v>289</v>
      </c>
      <c r="S58" s="1" t="s">
        <v>283</v>
      </c>
      <c r="T58" s="1" t="s">
        <v>284</v>
      </c>
      <c r="U58" s="1" t="s">
        <v>288</v>
      </c>
      <c r="V58" s="3" t="s">
        <v>297</v>
      </c>
      <c r="W58" s="1" t="s">
        <v>298</v>
      </c>
      <c r="X58" s="1" t="s">
        <v>293</v>
      </c>
      <c r="Y58" s="1" t="s">
        <v>294</v>
      </c>
      <c r="AA58" s="37" t="s">
        <v>544</v>
      </c>
      <c r="AB58" s="1" t="s">
        <v>299</v>
      </c>
    </row>
    <row r="59" spans="1:31" ht="16.5" customHeight="1" x14ac:dyDescent="0.3">
      <c r="A59" s="119" t="s">
        <v>26</v>
      </c>
      <c r="B59" s="36" t="s">
        <v>6</v>
      </c>
      <c r="C59" s="36" t="s">
        <v>10</v>
      </c>
      <c r="D59" s="51" t="s">
        <v>80</v>
      </c>
      <c r="E59" s="42" t="s">
        <v>48</v>
      </c>
      <c r="F59" s="54" t="s">
        <v>48</v>
      </c>
      <c r="G59" s="67" t="s">
        <v>48</v>
      </c>
      <c r="H59" s="67" t="s">
        <v>48</v>
      </c>
      <c r="R59" s="1">
        <v>1</v>
      </c>
      <c r="S59" s="100" t="s">
        <v>168</v>
      </c>
      <c r="T59" s="5" t="s">
        <v>59</v>
      </c>
      <c r="U59" s="1">
        <f>INT(W59/20*(Y59/V59)/10)*10</f>
        <v>30</v>
      </c>
      <c r="V59" s="64">
        <f>VLOOKUP(T59,$B$8:$G$32,6,FALSE)</f>
        <v>5</v>
      </c>
      <c r="W59" s="64">
        <v>240</v>
      </c>
      <c r="X59" s="1">
        <f>IF(R59=1,2,IF(R59=2,5,IF(R59=3,9,15)))</f>
        <v>2</v>
      </c>
      <c r="Y59" s="1">
        <f>VLOOKUP(X59,$X$2:$Y$41,2,FALSE)</f>
        <v>15</v>
      </c>
      <c r="Z59" s="1">
        <f>W59/60</f>
        <v>4</v>
      </c>
      <c r="AA59" s="37">
        <f>ROUND(VLOOKUP(T59,$B$8:$H$32,7,FALSE)*U59*0.75/10,0)*10</f>
        <v>70</v>
      </c>
      <c r="AB59" s="76">
        <f>VLOOKUP(T59,$AD$59:$AE$84,2,FALSE)</f>
        <v>17</v>
      </c>
      <c r="AD59" s="116" t="s">
        <v>556</v>
      </c>
      <c r="AE59" s="76">
        <v>1</v>
      </c>
    </row>
    <row r="60" spans="1:31" x14ac:dyDescent="0.3">
      <c r="A60" s="119"/>
      <c r="B60" s="36" t="s">
        <v>7</v>
      </c>
      <c r="C60" s="36" t="s">
        <v>10</v>
      </c>
      <c r="D60" s="36" t="s">
        <v>81</v>
      </c>
      <c r="E60" s="36">
        <v>0.25</v>
      </c>
      <c r="F60" s="1">
        <v>6</v>
      </c>
      <c r="G60" s="30" t="s">
        <v>182</v>
      </c>
      <c r="H60" s="30" t="s">
        <v>180</v>
      </c>
      <c r="I60" s="63" t="s">
        <v>273</v>
      </c>
      <c r="J60" s="63" t="s">
        <v>272</v>
      </c>
      <c r="K60" s="1">
        <v>10</v>
      </c>
      <c r="L60" s="1">
        <v>10</v>
      </c>
      <c r="M60" s="63" t="s">
        <v>206</v>
      </c>
      <c r="N60" s="1">
        <v>18</v>
      </c>
      <c r="O60" s="1">
        <f>VLOOKUP(I60,$S$59:$W$88,5,FALSE)*K60+VLOOKUP(J60,$S$59:$W$88,5,FALSE)*L60+VLOOKUP(M60,$S$59:$W$88,5,FALSE)*N60</f>
        <v>21840</v>
      </c>
      <c r="P60" s="1">
        <f>E60*24*3600</f>
        <v>21600</v>
      </c>
      <c r="R60" s="1">
        <v>2</v>
      </c>
      <c r="S60" s="100" t="s">
        <v>169</v>
      </c>
      <c r="T60" s="14" t="s">
        <v>60</v>
      </c>
      <c r="U60" s="1">
        <f>INT(W60/20*(Y60/V60)/10)*10</f>
        <v>60</v>
      </c>
      <c r="V60" s="65">
        <f t="shared" ref="V60:V90" si="17">VLOOKUP(T60,$B$8:$G$32,6,FALSE)</f>
        <v>11</v>
      </c>
      <c r="W60" s="65">
        <v>480</v>
      </c>
      <c r="X60" s="1">
        <f t="shared" ref="X60:X90" si="18">IF(R60=1,2,IF(R60=2,5,IF(R60=3,9,15)))</f>
        <v>5</v>
      </c>
      <c r="Y60" s="1">
        <f t="shared" ref="Y60:Y90" si="19">VLOOKUP(X60,$X$2:$Y$41,2,FALSE)</f>
        <v>30</v>
      </c>
      <c r="Z60" s="1">
        <f t="shared" ref="Z60:Z90" si="20">W60/60</f>
        <v>8</v>
      </c>
      <c r="AA60" s="37">
        <f t="shared" ref="AA60:AA90" si="21">ROUND(VLOOKUP(T60,$B$8:$H$32,7,FALSE)*U60*0.75/10,0)*10</f>
        <v>270</v>
      </c>
      <c r="AB60" s="76">
        <f t="shared" ref="AB60:AB90" si="22">VLOOKUP(T60,$AD$59:$AE$84,2,FALSE)</f>
        <v>18</v>
      </c>
      <c r="AD60" s="117" t="s">
        <v>557</v>
      </c>
      <c r="AE60" s="76">
        <v>2</v>
      </c>
    </row>
    <row r="61" spans="1:31" x14ac:dyDescent="0.3">
      <c r="A61" s="119"/>
      <c r="B61" s="36" t="s">
        <v>8</v>
      </c>
      <c r="C61" s="36" t="s">
        <v>10</v>
      </c>
      <c r="D61" s="36" t="s">
        <v>81</v>
      </c>
      <c r="E61" s="36">
        <v>0.3</v>
      </c>
      <c r="F61" s="1">
        <v>8</v>
      </c>
      <c r="G61" s="30" t="s">
        <v>192</v>
      </c>
      <c r="H61" s="30" t="s">
        <v>204</v>
      </c>
      <c r="I61" s="63" t="s">
        <v>271</v>
      </c>
      <c r="J61" s="63" t="s">
        <v>274</v>
      </c>
      <c r="K61" s="1">
        <v>12</v>
      </c>
      <c r="L61" s="1">
        <v>9</v>
      </c>
      <c r="M61" s="63" t="s">
        <v>262</v>
      </c>
      <c r="N61" s="1">
        <v>9</v>
      </c>
      <c r="O61" s="1">
        <f>VLOOKUP(I61,$S$59:$W$88,5,FALSE)*K61+VLOOKUP(J61,$S$59:$W$88,5,FALSE)*L61+VLOOKUP(M61,$S$59:$W$88,5,FALSE)*N61</f>
        <v>25980</v>
      </c>
      <c r="P61" s="1">
        <f>E61*24*3600</f>
        <v>25919.999999999996</v>
      </c>
      <c r="R61" s="1">
        <v>1</v>
      </c>
      <c r="S61" s="100" t="s">
        <v>166</v>
      </c>
      <c r="T61" s="15" t="s">
        <v>52</v>
      </c>
      <c r="U61" s="75">
        <f t="shared" ref="U61:U90" si="23">INT(W61/20*(Y61/V61)/10)*10</f>
        <v>50</v>
      </c>
      <c r="V61" s="65">
        <f t="shared" si="17"/>
        <v>3.5</v>
      </c>
      <c r="W61" s="65">
        <v>270</v>
      </c>
      <c r="X61" s="1">
        <f t="shared" si="18"/>
        <v>2</v>
      </c>
      <c r="Y61" s="1">
        <f t="shared" si="19"/>
        <v>15</v>
      </c>
      <c r="Z61" s="1">
        <f t="shared" si="20"/>
        <v>4.5</v>
      </c>
      <c r="AA61" s="37">
        <f t="shared" si="21"/>
        <v>80</v>
      </c>
      <c r="AB61" s="76">
        <f t="shared" si="22"/>
        <v>22</v>
      </c>
      <c r="AD61" s="117" t="s">
        <v>558</v>
      </c>
      <c r="AE61" s="76">
        <v>3</v>
      </c>
    </row>
    <row r="62" spans="1:31" x14ac:dyDescent="0.3">
      <c r="A62" s="119"/>
      <c r="B62" s="8" t="s">
        <v>36</v>
      </c>
      <c r="C62" s="8" t="s">
        <v>10</v>
      </c>
      <c r="D62" s="36" t="s">
        <v>81</v>
      </c>
      <c r="E62" s="36">
        <v>0.5</v>
      </c>
      <c r="F62" s="1">
        <v>12</v>
      </c>
      <c r="G62" s="30" t="s">
        <v>187</v>
      </c>
      <c r="H62" s="30" t="s">
        <v>205</v>
      </c>
      <c r="R62" s="1">
        <v>1</v>
      </c>
      <c r="S62" s="100" t="s">
        <v>282</v>
      </c>
      <c r="T62" s="106" t="s">
        <v>41</v>
      </c>
      <c r="U62" s="75">
        <f t="shared" si="23"/>
        <v>10</v>
      </c>
      <c r="V62" s="65">
        <f t="shared" si="17"/>
        <v>9</v>
      </c>
      <c r="W62" s="65">
        <v>150</v>
      </c>
      <c r="X62" s="1">
        <f t="shared" si="18"/>
        <v>2</v>
      </c>
      <c r="Y62" s="1">
        <f t="shared" si="19"/>
        <v>15</v>
      </c>
      <c r="Z62" s="1">
        <f t="shared" si="20"/>
        <v>2.5</v>
      </c>
      <c r="AA62" s="37">
        <f t="shared" si="21"/>
        <v>40</v>
      </c>
      <c r="AB62" s="76">
        <f t="shared" si="22"/>
        <v>2</v>
      </c>
      <c r="AD62" s="117" t="s">
        <v>559</v>
      </c>
      <c r="AE62" s="76">
        <v>4</v>
      </c>
    </row>
    <row r="63" spans="1:31" x14ac:dyDescent="0.3">
      <c r="A63" s="119"/>
      <c r="B63" s="8" t="s">
        <v>37</v>
      </c>
      <c r="C63" s="8" t="s">
        <v>10</v>
      </c>
      <c r="D63" s="36" t="s">
        <v>81</v>
      </c>
      <c r="E63" s="36">
        <v>0.75</v>
      </c>
      <c r="F63" s="1">
        <v>18</v>
      </c>
      <c r="G63" s="30" t="s">
        <v>181</v>
      </c>
      <c r="H63" s="30" t="s">
        <v>207</v>
      </c>
      <c r="R63" s="1">
        <v>2</v>
      </c>
      <c r="S63" s="102" t="s">
        <v>280</v>
      </c>
      <c r="T63" s="73" t="s">
        <v>60</v>
      </c>
      <c r="U63" s="103">
        <f t="shared" si="23"/>
        <v>10</v>
      </c>
      <c r="V63" s="104">
        <f t="shared" si="17"/>
        <v>11</v>
      </c>
      <c r="W63" s="104">
        <v>135</v>
      </c>
      <c r="X63" s="30">
        <f t="shared" si="18"/>
        <v>5</v>
      </c>
      <c r="Y63" s="30">
        <f t="shared" si="19"/>
        <v>30</v>
      </c>
      <c r="Z63" s="30">
        <f t="shared" si="20"/>
        <v>2.25</v>
      </c>
      <c r="AA63" s="37">
        <f t="shared" si="21"/>
        <v>50</v>
      </c>
      <c r="AB63" s="76">
        <f t="shared" si="22"/>
        <v>18</v>
      </c>
      <c r="AD63" s="117" t="s">
        <v>62</v>
      </c>
      <c r="AE63" s="76">
        <v>5</v>
      </c>
    </row>
    <row r="64" spans="1:31" ht="16.5" customHeight="1" x14ac:dyDescent="0.3">
      <c r="A64" s="119" t="s">
        <v>27</v>
      </c>
      <c r="B64" s="36" t="s">
        <v>6</v>
      </c>
      <c r="C64" s="36" t="s">
        <v>11</v>
      </c>
      <c r="D64" s="51" t="s">
        <v>80</v>
      </c>
      <c r="E64" s="62" t="s">
        <v>48</v>
      </c>
      <c r="F64" s="54" t="s">
        <v>48</v>
      </c>
      <c r="G64" s="67" t="s">
        <v>48</v>
      </c>
      <c r="H64" s="67" t="s">
        <v>48</v>
      </c>
      <c r="R64" s="1">
        <v>2</v>
      </c>
      <c r="S64" s="102" t="s">
        <v>275</v>
      </c>
      <c r="T64" s="30" t="s">
        <v>286</v>
      </c>
      <c r="U64" s="103">
        <f t="shared" si="23"/>
        <v>50</v>
      </c>
      <c r="V64" s="104">
        <f t="shared" si="17"/>
        <v>11.5</v>
      </c>
      <c r="W64" s="104">
        <v>420</v>
      </c>
      <c r="X64" s="30">
        <f t="shared" si="18"/>
        <v>5</v>
      </c>
      <c r="Y64" s="30">
        <f t="shared" si="19"/>
        <v>30</v>
      </c>
      <c r="Z64" s="30">
        <f t="shared" si="20"/>
        <v>7</v>
      </c>
      <c r="AA64" s="37">
        <f t="shared" si="21"/>
        <v>230</v>
      </c>
      <c r="AB64" s="76">
        <f t="shared" si="22"/>
        <v>23</v>
      </c>
      <c r="AD64" s="117" t="s">
        <v>560</v>
      </c>
      <c r="AE64" s="76">
        <v>6</v>
      </c>
    </row>
    <row r="65" spans="1:31" x14ac:dyDescent="0.3">
      <c r="A65" s="119"/>
      <c r="B65" s="36" t="s">
        <v>7</v>
      </c>
      <c r="C65" s="36" t="s">
        <v>11</v>
      </c>
      <c r="D65" s="36" t="s">
        <v>81</v>
      </c>
      <c r="E65" s="61">
        <v>0.25</v>
      </c>
      <c r="G65" s="68" t="s">
        <v>188</v>
      </c>
      <c r="H65" s="30" t="s">
        <v>208</v>
      </c>
      <c r="I65" s="63" t="s">
        <v>263</v>
      </c>
      <c r="J65" s="1">
        <v>24</v>
      </c>
      <c r="M65" s="63" t="s">
        <v>265</v>
      </c>
      <c r="N65" s="1">
        <v>25</v>
      </c>
      <c r="O65" s="1">
        <f>VLOOKUP(I65,$S$59:$W$88,5,FALSE)*J65+VLOOKUP(M65,$S$59:$W$88,5,FALSE)*N65</f>
        <v>21375</v>
      </c>
      <c r="P65" s="1">
        <f>E65*24*3600</f>
        <v>21600</v>
      </c>
      <c r="R65" s="70">
        <v>2</v>
      </c>
      <c r="S65" s="102" t="s">
        <v>170</v>
      </c>
      <c r="T65" s="32" t="s">
        <v>287</v>
      </c>
      <c r="U65" s="103">
        <f t="shared" si="23"/>
        <v>30</v>
      </c>
      <c r="V65" s="104">
        <f t="shared" si="17"/>
        <v>29</v>
      </c>
      <c r="W65" s="104">
        <v>750</v>
      </c>
      <c r="X65" s="30">
        <f t="shared" si="18"/>
        <v>5</v>
      </c>
      <c r="Y65" s="30">
        <f t="shared" si="19"/>
        <v>30</v>
      </c>
      <c r="Z65" s="30">
        <f t="shared" si="20"/>
        <v>12.5</v>
      </c>
      <c r="AA65" s="37">
        <f t="shared" si="21"/>
        <v>340</v>
      </c>
      <c r="AB65" s="76">
        <f t="shared" si="22"/>
        <v>4</v>
      </c>
      <c r="AD65" s="117" t="s">
        <v>561</v>
      </c>
      <c r="AE65" s="76">
        <v>7</v>
      </c>
    </row>
    <row r="66" spans="1:31" x14ac:dyDescent="0.3">
      <c r="A66" s="119"/>
      <c r="B66" s="36" t="s">
        <v>8</v>
      </c>
      <c r="C66" s="36" t="s">
        <v>11</v>
      </c>
      <c r="D66" s="36" t="s">
        <v>81</v>
      </c>
      <c r="E66" s="61">
        <v>0.3</v>
      </c>
      <c r="G66" s="30" t="s">
        <v>189</v>
      </c>
      <c r="H66" s="30" t="s">
        <v>209</v>
      </c>
      <c r="I66" s="63" t="s">
        <v>264</v>
      </c>
      <c r="J66" s="1">
        <v>22</v>
      </c>
      <c r="M66" s="63" t="s">
        <v>266</v>
      </c>
      <c r="N66" s="1">
        <v>20</v>
      </c>
      <c r="O66" s="1">
        <f>VLOOKUP(I66,$S$59:$W$88,5,FALSE)*J66+VLOOKUP(M66,$S$59:$W$88,5,FALSE)*N66</f>
        <v>25920</v>
      </c>
      <c r="P66" s="1">
        <f>E66*24*3600</f>
        <v>25919.999999999996</v>
      </c>
      <c r="R66" s="1">
        <v>4</v>
      </c>
      <c r="S66" s="100" t="s">
        <v>44</v>
      </c>
      <c r="T66" s="20" t="s">
        <v>50</v>
      </c>
      <c r="U66" s="75">
        <f t="shared" si="23"/>
        <v>40</v>
      </c>
      <c r="V66" s="10">
        <f t="shared" si="17"/>
        <v>73</v>
      </c>
      <c r="W66" s="10">
        <v>870</v>
      </c>
      <c r="X66" s="1">
        <f t="shared" si="18"/>
        <v>15</v>
      </c>
      <c r="Y66" s="1">
        <f t="shared" si="19"/>
        <v>80</v>
      </c>
      <c r="Z66" s="1">
        <f t="shared" si="20"/>
        <v>14.5</v>
      </c>
      <c r="AA66" s="37">
        <f t="shared" si="21"/>
        <v>1110</v>
      </c>
      <c r="AB66" s="76">
        <f t="shared" si="22"/>
        <v>25</v>
      </c>
      <c r="AD66" s="117" t="s">
        <v>562</v>
      </c>
      <c r="AE66" s="76">
        <v>8</v>
      </c>
    </row>
    <row r="67" spans="1:31" x14ac:dyDescent="0.3">
      <c r="A67" s="119"/>
      <c r="B67" s="8" t="s">
        <v>36</v>
      </c>
      <c r="C67" s="8" t="s">
        <v>11</v>
      </c>
      <c r="D67" s="36" t="s">
        <v>81</v>
      </c>
      <c r="E67" s="61">
        <v>0.5</v>
      </c>
      <c r="G67" s="30" t="s">
        <v>191</v>
      </c>
      <c r="H67" s="30" t="s">
        <v>210</v>
      </c>
      <c r="R67" s="1">
        <v>2</v>
      </c>
      <c r="S67" s="102" t="s">
        <v>269</v>
      </c>
      <c r="T67" s="73" t="s">
        <v>60</v>
      </c>
      <c r="U67" s="103">
        <f t="shared" si="23"/>
        <v>60</v>
      </c>
      <c r="V67" s="104">
        <f t="shared" si="17"/>
        <v>11</v>
      </c>
      <c r="W67" s="104">
        <v>480</v>
      </c>
      <c r="X67" s="30">
        <f t="shared" si="18"/>
        <v>5</v>
      </c>
      <c r="Y67" s="30">
        <f t="shared" si="19"/>
        <v>30</v>
      </c>
      <c r="Z67" s="30">
        <f t="shared" si="20"/>
        <v>8</v>
      </c>
      <c r="AA67" s="37">
        <f t="shared" si="21"/>
        <v>270</v>
      </c>
      <c r="AB67" s="76">
        <f t="shared" si="22"/>
        <v>18</v>
      </c>
      <c r="AD67" s="117" t="s">
        <v>563</v>
      </c>
      <c r="AE67" s="76">
        <v>9</v>
      </c>
    </row>
    <row r="68" spans="1:31" x14ac:dyDescent="0.3">
      <c r="A68" s="119"/>
      <c r="B68" s="8" t="s">
        <v>37</v>
      </c>
      <c r="C68" s="8" t="s">
        <v>11</v>
      </c>
      <c r="D68" s="36" t="s">
        <v>81</v>
      </c>
      <c r="E68" s="61">
        <v>0.75</v>
      </c>
      <c r="G68" s="30" t="s">
        <v>190</v>
      </c>
      <c r="H68" s="30" t="s">
        <v>211</v>
      </c>
      <c r="R68" s="1">
        <v>2</v>
      </c>
      <c r="S68" s="102" t="s">
        <v>63</v>
      </c>
      <c r="T68" s="73" t="s">
        <v>60</v>
      </c>
      <c r="U68" s="103">
        <f t="shared" si="23"/>
        <v>60</v>
      </c>
      <c r="V68" s="104">
        <f t="shared" si="17"/>
        <v>11</v>
      </c>
      <c r="W68" s="104">
        <v>480</v>
      </c>
      <c r="X68" s="30">
        <f t="shared" si="18"/>
        <v>5</v>
      </c>
      <c r="Y68" s="30">
        <f t="shared" si="19"/>
        <v>30</v>
      </c>
      <c r="Z68" s="30">
        <f t="shared" si="20"/>
        <v>8</v>
      </c>
      <c r="AA68" s="37">
        <f t="shared" si="21"/>
        <v>270</v>
      </c>
      <c r="AB68" s="76">
        <f t="shared" si="22"/>
        <v>18</v>
      </c>
      <c r="AD68" s="117" t="s">
        <v>564</v>
      </c>
      <c r="AE68" s="76">
        <v>10</v>
      </c>
    </row>
    <row r="69" spans="1:31" ht="16.5" customHeight="1" x14ac:dyDescent="0.3">
      <c r="A69" s="119" t="s">
        <v>16</v>
      </c>
      <c r="B69" s="36" t="s">
        <v>6</v>
      </c>
      <c r="C69" s="36" t="s">
        <v>12</v>
      </c>
      <c r="D69" s="51" t="s">
        <v>80</v>
      </c>
      <c r="E69" s="62" t="s">
        <v>48</v>
      </c>
      <c r="F69" s="54" t="s">
        <v>48</v>
      </c>
      <c r="G69" s="67" t="s">
        <v>48</v>
      </c>
      <c r="H69" s="67" t="s">
        <v>48</v>
      </c>
      <c r="R69" s="1">
        <v>2</v>
      </c>
      <c r="S69" s="102" t="s">
        <v>273</v>
      </c>
      <c r="T69" s="73" t="s">
        <v>68</v>
      </c>
      <c r="U69" s="103">
        <f t="shared" si="23"/>
        <v>50</v>
      </c>
      <c r="V69" s="104">
        <f t="shared" si="17"/>
        <v>23</v>
      </c>
      <c r="W69" s="104">
        <v>870</v>
      </c>
      <c r="X69" s="30">
        <f t="shared" si="18"/>
        <v>5</v>
      </c>
      <c r="Y69" s="30">
        <f t="shared" si="19"/>
        <v>30</v>
      </c>
      <c r="Z69" s="30">
        <f t="shared" si="20"/>
        <v>14.5</v>
      </c>
      <c r="AA69" s="37">
        <f t="shared" si="21"/>
        <v>450</v>
      </c>
      <c r="AB69" s="76">
        <f t="shared" si="22"/>
        <v>19</v>
      </c>
      <c r="AD69" s="117" t="s">
        <v>565</v>
      </c>
      <c r="AE69" s="76">
        <v>11</v>
      </c>
    </row>
    <row r="70" spans="1:31" x14ac:dyDescent="0.3">
      <c r="A70" s="119"/>
      <c r="B70" s="36" t="s">
        <v>7</v>
      </c>
      <c r="C70" s="36" t="s">
        <v>12</v>
      </c>
      <c r="D70" s="36" t="s">
        <v>81</v>
      </c>
      <c r="E70" s="61">
        <v>0.25</v>
      </c>
      <c r="G70" s="30" t="s">
        <v>193</v>
      </c>
      <c r="H70" s="30" t="s">
        <v>212</v>
      </c>
      <c r="I70" s="63" t="s">
        <v>275</v>
      </c>
      <c r="J70" s="1">
        <v>28</v>
      </c>
      <c r="M70" s="63" t="s">
        <v>292</v>
      </c>
      <c r="N70" s="1">
        <v>28</v>
      </c>
      <c r="O70" s="1">
        <f>VLOOKUP(I70,$S$59:$W$89,5,FALSE)*J70+VLOOKUP(M70,$S$59:$W$89,5,FALSE)*N70</f>
        <v>21000</v>
      </c>
      <c r="P70" s="1">
        <f>E70*24*3600</f>
        <v>21600</v>
      </c>
      <c r="R70" s="1">
        <v>2</v>
      </c>
      <c r="S70" s="102" t="s">
        <v>272</v>
      </c>
      <c r="T70" s="73" t="s">
        <v>54</v>
      </c>
      <c r="U70" s="103">
        <f t="shared" si="23"/>
        <v>50</v>
      </c>
      <c r="V70" s="104">
        <f t="shared" si="17"/>
        <v>11.5</v>
      </c>
      <c r="W70" s="104">
        <v>450</v>
      </c>
      <c r="X70" s="30">
        <f t="shared" si="18"/>
        <v>5</v>
      </c>
      <c r="Y70" s="30">
        <f t="shared" si="19"/>
        <v>30</v>
      </c>
      <c r="Z70" s="30">
        <f t="shared" si="20"/>
        <v>7.5</v>
      </c>
      <c r="AA70" s="37">
        <f t="shared" si="21"/>
        <v>230</v>
      </c>
      <c r="AB70" s="76">
        <f t="shared" si="22"/>
        <v>8</v>
      </c>
      <c r="AD70" s="117" t="s">
        <v>566</v>
      </c>
      <c r="AE70" s="76">
        <v>12</v>
      </c>
    </row>
    <row r="71" spans="1:31" x14ac:dyDescent="0.3">
      <c r="A71" s="119"/>
      <c r="B71" s="36" t="s">
        <v>8</v>
      </c>
      <c r="C71" s="36" t="s">
        <v>12</v>
      </c>
      <c r="D71" s="36" t="s">
        <v>81</v>
      </c>
      <c r="E71" s="61">
        <v>0.3</v>
      </c>
      <c r="G71" s="30" t="s">
        <v>202</v>
      </c>
      <c r="H71" s="30" t="s">
        <v>267</v>
      </c>
      <c r="I71" s="63" t="s">
        <v>278</v>
      </c>
      <c r="J71" s="1">
        <v>12</v>
      </c>
      <c r="M71" s="63" t="s">
        <v>268</v>
      </c>
      <c r="N71" s="1">
        <v>15</v>
      </c>
      <c r="O71" s="1">
        <f>VLOOKUP(I71,$S$59:$W$89,5,FALSE)*J71+VLOOKUP(M71,$S$59:$W$89,5,FALSE)*N71</f>
        <v>25200</v>
      </c>
      <c r="P71" s="1">
        <f>E71*24*3600</f>
        <v>25919.999999999996</v>
      </c>
      <c r="R71" s="1">
        <v>3</v>
      </c>
      <c r="S71" s="100" t="s">
        <v>488</v>
      </c>
      <c r="T71" s="72" t="s">
        <v>105</v>
      </c>
      <c r="U71" s="75">
        <f t="shared" si="23"/>
        <v>70</v>
      </c>
      <c r="V71" s="65">
        <f t="shared" si="17"/>
        <v>29.25</v>
      </c>
      <c r="W71" s="65">
        <v>840</v>
      </c>
      <c r="X71" s="1">
        <f t="shared" si="18"/>
        <v>9</v>
      </c>
      <c r="Y71" s="1">
        <f t="shared" si="19"/>
        <v>50</v>
      </c>
      <c r="Z71" s="1">
        <f t="shared" si="20"/>
        <v>14</v>
      </c>
      <c r="AA71" s="37">
        <f t="shared" si="21"/>
        <v>790</v>
      </c>
      <c r="AB71" s="76">
        <f t="shared" si="22"/>
        <v>9</v>
      </c>
      <c r="AD71" s="117" t="s">
        <v>567</v>
      </c>
      <c r="AE71" s="76">
        <v>13</v>
      </c>
    </row>
    <row r="72" spans="1:31" x14ac:dyDescent="0.3">
      <c r="A72" s="119"/>
      <c r="B72" s="8" t="s">
        <v>36</v>
      </c>
      <c r="C72" s="8" t="s">
        <v>12</v>
      </c>
      <c r="D72" s="36" t="s">
        <v>81</v>
      </c>
      <c r="E72" s="61">
        <v>0.5</v>
      </c>
      <c r="G72" s="30" t="s">
        <v>203</v>
      </c>
      <c r="H72" s="30" t="s">
        <v>214</v>
      </c>
      <c r="R72" s="1">
        <v>2</v>
      </c>
      <c r="S72" s="100" t="s">
        <v>281</v>
      </c>
      <c r="T72" s="13" t="s">
        <v>41</v>
      </c>
      <c r="U72" s="75">
        <f t="shared" si="23"/>
        <v>20</v>
      </c>
      <c r="V72" s="65">
        <f t="shared" si="17"/>
        <v>9</v>
      </c>
      <c r="W72" s="65">
        <v>150</v>
      </c>
      <c r="X72" s="1">
        <f t="shared" si="18"/>
        <v>5</v>
      </c>
      <c r="Y72" s="1">
        <f t="shared" si="19"/>
        <v>30</v>
      </c>
      <c r="Z72" s="1">
        <f t="shared" si="20"/>
        <v>2.5</v>
      </c>
      <c r="AA72" s="37">
        <f t="shared" si="21"/>
        <v>80</v>
      </c>
      <c r="AB72" s="76">
        <f t="shared" si="22"/>
        <v>2</v>
      </c>
      <c r="AD72" s="117" t="s">
        <v>568</v>
      </c>
      <c r="AE72" s="76">
        <v>14</v>
      </c>
    </row>
    <row r="73" spans="1:31" x14ac:dyDescent="0.3">
      <c r="A73" s="119"/>
      <c r="B73" s="8" t="s">
        <v>37</v>
      </c>
      <c r="C73" s="8" t="s">
        <v>12</v>
      </c>
      <c r="D73" s="36" t="s">
        <v>81</v>
      </c>
      <c r="E73" s="61">
        <v>0.75</v>
      </c>
      <c r="G73" s="30" t="s">
        <v>199</v>
      </c>
      <c r="H73" s="30" t="s">
        <v>215</v>
      </c>
      <c r="R73" s="1">
        <v>2</v>
      </c>
      <c r="S73" s="100" t="s">
        <v>165</v>
      </c>
      <c r="T73" s="14" t="s">
        <v>68</v>
      </c>
      <c r="U73" s="75">
        <f t="shared" si="23"/>
        <v>50</v>
      </c>
      <c r="V73" s="65">
        <f t="shared" si="17"/>
        <v>23</v>
      </c>
      <c r="W73" s="65">
        <v>870</v>
      </c>
      <c r="X73" s="1">
        <f t="shared" si="18"/>
        <v>5</v>
      </c>
      <c r="Y73" s="1">
        <f t="shared" si="19"/>
        <v>30</v>
      </c>
      <c r="Z73" s="1">
        <f t="shared" si="20"/>
        <v>14.5</v>
      </c>
      <c r="AA73" s="37">
        <f t="shared" si="21"/>
        <v>450</v>
      </c>
      <c r="AB73" s="76">
        <f t="shared" si="22"/>
        <v>19</v>
      </c>
      <c r="AD73" s="117" t="s">
        <v>569</v>
      </c>
      <c r="AE73" s="76">
        <v>15</v>
      </c>
    </row>
    <row r="74" spans="1:31" ht="16.5" customHeight="1" x14ac:dyDescent="0.3">
      <c r="A74" s="119" t="s">
        <v>14</v>
      </c>
      <c r="B74" s="36" t="s">
        <v>6</v>
      </c>
      <c r="C74" s="36" t="s">
        <v>84</v>
      </c>
      <c r="D74" s="51" t="s">
        <v>80</v>
      </c>
      <c r="E74" s="62" t="s">
        <v>48</v>
      </c>
      <c r="F74" s="54" t="s">
        <v>48</v>
      </c>
      <c r="G74" s="67" t="s">
        <v>48</v>
      </c>
      <c r="H74" s="67" t="s">
        <v>48</v>
      </c>
      <c r="R74" s="1">
        <v>3</v>
      </c>
      <c r="S74" s="100" t="s">
        <v>164</v>
      </c>
      <c r="T74" s="71" t="s">
        <v>105</v>
      </c>
      <c r="U74" s="75">
        <f t="shared" si="23"/>
        <v>70</v>
      </c>
      <c r="V74" s="65">
        <f t="shared" si="17"/>
        <v>29.25</v>
      </c>
      <c r="W74" s="65">
        <v>840</v>
      </c>
      <c r="X74" s="1">
        <f t="shared" si="18"/>
        <v>9</v>
      </c>
      <c r="Y74" s="1">
        <f t="shared" si="19"/>
        <v>50</v>
      </c>
      <c r="Z74" s="1">
        <f t="shared" si="20"/>
        <v>14</v>
      </c>
      <c r="AA74" s="37">
        <f t="shared" si="21"/>
        <v>790</v>
      </c>
      <c r="AB74" s="76">
        <f t="shared" si="22"/>
        <v>9</v>
      </c>
      <c r="AD74" s="117" t="s">
        <v>570</v>
      </c>
      <c r="AE74" s="76">
        <v>16</v>
      </c>
    </row>
    <row r="75" spans="1:31" x14ac:dyDescent="0.3">
      <c r="A75" s="119"/>
      <c r="B75" s="36" t="s">
        <v>7</v>
      </c>
      <c r="C75" s="36" t="s">
        <v>84</v>
      </c>
      <c r="D75" s="36" t="s">
        <v>81</v>
      </c>
      <c r="E75" s="61">
        <v>0.25</v>
      </c>
      <c r="G75" s="30" t="s">
        <v>186</v>
      </c>
      <c r="H75" s="30" t="s">
        <v>217</v>
      </c>
      <c r="I75" s="63" t="s">
        <v>265</v>
      </c>
      <c r="J75" s="63" t="s">
        <v>275</v>
      </c>
      <c r="K75" s="1">
        <v>20</v>
      </c>
      <c r="L75" s="1">
        <v>20</v>
      </c>
      <c r="M75" s="63" t="s">
        <v>269</v>
      </c>
      <c r="N75" s="1">
        <v>22</v>
      </c>
      <c r="O75" s="1">
        <f>VLOOKUP(I75,$S$59:$W$88,5,FALSE)*K75+VLOOKUP(J75,$S$59:$W$88,5,FALSE)*L75+VLOOKUP(M75,$S$59:$W$88,5,FALSE)*N75</f>
        <v>21660</v>
      </c>
      <c r="P75" s="1">
        <f>E75*24*3600</f>
        <v>21600</v>
      </c>
      <c r="R75" s="1">
        <v>4</v>
      </c>
      <c r="S75" s="100" t="s">
        <v>64</v>
      </c>
      <c r="T75" s="97" t="s">
        <v>71</v>
      </c>
      <c r="U75" s="75">
        <f t="shared" si="23"/>
        <v>50</v>
      </c>
      <c r="V75" s="65">
        <f t="shared" si="17"/>
        <v>70</v>
      </c>
      <c r="W75" s="65">
        <v>900</v>
      </c>
      <c r="X75" s="1">
        <f t="shared" si="18"/>
        <v>15</v>
      </c>
      <c r="Y75" s="1">
        <f t="shared" si="19"/>
        <v>80</v>
      </c>
      <c r="Z75" s="1">
        <f t="shared" si="20"/>
        <v>15</v>
      </c>
      <c r="AA75" s="37">
        <f t="shared" si="21"/>
        <v>1310</v>
      </c>
      <c r="AB75" s="76">
        <f t="shared" si="22"/>
        <v>20</v>
      </c>
      <c r="AD75" s="117" t="s">
        <v>571</v>
      </c>
      <c r="AE75" s="76">
        <v>17</v>
      </c>
    </row>
    <row r="76" spans="1:31" x14ac:dyDescent="0.3">
      <c r="A76" s="119"/>
      <c r="B76" s="36" t="s">
        <v>8</v>
      </c>
      <c r="C76" s="36" t="s">
        <v>84</v>
      </c>
      <c r="D76" s="36" t="s">
        <v>81</v>
      </c>
      <c r="E76" s="61">
        <v>0.3</v>
      </c>
      <c r="G76" s="30" t="s">
        <v>183</v>
      </c>
      <c r="H76" s="30" t="s">
        <v>218</v>
      </c>
      <c r="I76" s="63" t="s">
        <v>270</v>
      </c>
      <c r="J76" s="63" t="s">
        <v>44</v>
      </c>
      <c r="K76" s="1">
        <v>10</v>
      </c>
      <c r="L76" s="1">
        <v>10</v>
      </c>
      <c r="M76" s="63" t="s">
        <v>266</v>
      </c>
      <c r="N76" s="1">
        <v>9</v>
      </c>
      <c r="O76" s="1">
        <f>VLOOKUP(I76,$S$59:$W$88,5,FALSE)*K76+VLOOKUP(J76,$S$59:$W$88,5,FALSE)*L76+VLOOKUP(M76,$S$59:$W$88,5,FALSE)*N76</f>
        <v>25500</v>
      </c>
      <c r="P76" s="1">
        <f>E76*24*3600</f>
        <v>25919.999999999996</v>
      </c>
      <c r="R76" s="1">
        <v>2</v>
      </c>
      <c r="S76" s="100" t="s">
        <v>271</v>
      </c>
      <c r="T76" s="98" t="s">
        <v>110</v>
      </c>
      <c r="U76" s="75">
        <f t="shared" si="23"/>
        <v>50</v>
      </c>
      <c r="V76" s="65">
        <f t="shared" si="17"/>
        <v>24</v>
      </c>
      <c r="W76" s="65">
        <v>815</v>
      </c>
      <c r="X76" s="1">
        <f t="shared" si="18"/>
        <v>5</v>
      </c>
      <c r="Y76" s="1">
        <f t="shared" si="19"/>
        <v>30</v>
      </c>
      <c r="Z76" s="1">
        <f t="shared" si="20"/>
        <v>13.583333333333334</v>
      </c>
      <c r="AA76" s="37">
        <f t="shared" si="21"/>
        <v>450</v>
      </c>
      <c r="AB76" s="76">
        <f t="shared" si="22"/>
        <v>24</v>
      </c>
      <c r="AD76" s="117" t="s">
        <v>572</v>
      </c>
      <c r="AE76" s="76">
        <v>18</v>
      </c>
    </row>
    <row r="77" spans="1:31" x14ac:dyDescent="0.3">
      <c r="A77" s="119"/>
      <c r="B77" s="8" t="s">
        <v>36</v>
      </c>
      <c r="C77" s="8" t="s">
        <v>84</v>
      </c>
      <c r="D77" s="36" t="s">
        <v>81</v>
      </c>
      <c r="E77" s="61">
        <v>0.5</v>
      </c>
      <c r="G77" s="30" t="s">
        <v>184</v>
      </c>
      <c r="H77" s="30" t="s">
        <v>219</v>
      </c>
      <c r="R77" s="1">
        <v>3</v>
      </c>
      <c r="S77" s="100" t="s">
        <v>274</v>
      </c>
      <c r="T77" s="97" t="s">
        <v>71</v>
      </c>
      <c r="U77" s="75">
        <f t="shared" si="23"/>
        <v>30</v>
      </c>
      <c r="V77" s="65">
        <f t="shared" si="17"/>
        <v>70</v>
      </c>
      <c r="W77" s="65">
        <v>900</v>
      </c>
      <c r="X77" s="1">
        <f t="shared" si="18"/>
        <v>9</v>
      </c>
      <c r="Y77" s="1">
        <f t="shared" si="19"/>
        <v>50</v>
      </c>
      <c r="Z77" s="1">
        <f t="shared" si="20"/>
        <v>15</v>
      </c>
      <c r="AA77" s="37">
        <f t="shared" si="21"/>
        <v>790</v>
      </c>
      <c r="AB77" s="76">
        <f t="shared" si="22"/>
        <v>20</v>
      </c>
      <c r="AD77" s="117" t="s">
        <v>573</v>
      </c>
      <c r="AE77" s="76">
        <v>19</v>
      </c>
    </row>
    <row r="78" spans="1:31" x14ac:dyDescent="0.3">
      <c r="A78" s="119"/>
      <c r="B78" s="8" t="s">
        <v>37</v>
      </c>
      <c r="C78" s="8" t="s">
        <v>84</v>
      </c>
      <c r="D78" s="36" t="s">
        <v>81</v>
      </c>
      <c r="E78" s="61">
        <v>0.75</v>
      </c>
      <c r="G78" s="30" t="s">
        <v>185</v>
      </c>
      <c r="H78" s="30" t="s">
        <v>216</v>
      </c>
      <c r="R78" s="1">
        <v>2</v>
      </c>
      <c r="S78" s="100" t="s">
        <v>43</v>
      </c>
      <c r="T78" s="74" t="s">
        <v>53</v>
      </c>
      <c r="U78" s="75">
        <f t="shared" si="23"/>
        <v>30</v>
      </c>
      <c r="V78" s="65">
        <f t="shared" si="17"/>
        <v>14</v>
      </c>
      <c r="W78" s="65">
        <v>360</v>
      </c>
      <c r="X78" s="1">
        <f t="shared" si="18"/>
        <v>5</v>
      </c>
      <c r="Y78" s="1">
        <f t="shared" si="19"/>
        <v>30</v>
      </c>
      <c r="Z78" s="1">
        <f t="shared" si="20"/>
        <v>6</v>
      </c>
      <c r="AA78" s="37">
        <f t="shared" si="21"/>
        <v>160</v>
      </c>
      <c r="AB78" s="76">
        <f t="shared" si="22"/>
        <v>3</v>
      </c>
      <c r="AD78" s="117" t="s">
        <v>574</v>
      </c>
      <c r="AE78" s="76">
        <v>20</v>
      </c>
    </row>
    <row r="79" spans="1:31" ht="16.5" customHeight="1" x14ac:dyDescent="0.3">
      <c r="A79" s="119" t="s">
        <v>25</v>
      </c>
      <c r="B79" s="36" t="s">
        <v>6</v>
      </c>
      <c r="C79" s="36" t="s">
        <v>10</v>
      </c>
      <c r="D79" s="51" t="s">
        <v>80</v>
      </c>
      <c r="E79" s="62" t="s">
        <v>48</v>
      </c>
      <c r="F79" s="54" t="s">
        <v>48</v>
      </c>
      <c r="G79" s="67" t="s">
        <v>48</v>
      </c>
      <c r="H79" s="67" t="s">
        <v>48</v>
      </c>
      <c r="R79" s="1">
        <v>4</v>
      </c>
      <c r="S79" s="100" t="s">
        <v>266</v>
      </c>
      <c r="T79" s="14" t="s">
        <v>71</v>
      </c>
      <c r="U79" s="75">
        <f t="shared" si="23"/>
        <v>50</v>
      </c>
      <c r="V79" s="65">
        <f t="shared" si="17"/>
        <v>70</v>
      </c>
      <c r="W79" s="65">
        <v>900</v>
      </c>
      <c r="X79" s="1">
        <f t="shared" si="18"/>
        <v>15</v>
      </c>
      <c r="Y79" s="1">
        <f t="shared" si="19"/>
        <v>80</v>
      </c>
      <c r="Z79" s="1">
        <f t="shared" si="20"/>
        <v>15</v>
      </c>
      <c r="AA79" s="37">
        <f t="shared" si="21"/>
        <v>1310</v>
      </c>
      <c r="AB79" s="76">
        <f t="shared" si="22"/>
        <v>20</v>
      </c>
      <c r="AD79" s="117" t="s">
        <v>575</v>
      </c>
      <c r="AE79" s="76">
        <v>21</v>
      </c>
    </row>
    <row r="80" spans="1:31" x14ac:dyDescent="0.3">
      <c r="A80" s="119"/>
      <c r="B80" s="36" t="s">
        <v>7</v>
      </c>
      <c r="C80" s="36" t="s">
        <v>10</v>
      </c>
      <c r="D80" s="36" t="s">
        <v>81</v>
      </c>
      <c r="E80" s="61">
        <v>0.25</v>
      </c>
      <c r="G80" s="30" t="s">
        <v>182</v>
      </c>
      <c r="H80" s="30" t="s">
        <v>180</v>
      </c>
      <c r="I80" s="63" t="s">
        <v>273</v>
      </c>
      <c r="J80" s="63" t="s">
        <v>272</v>
      </c>
      <c r="K80" s="1">
        <v>12</v>
      </c>
      <c r="L80" s="1">
        <v>12</v>
      </c>
      <c r="M80" s="63" t="s">
        <v>63</v>
      </c>
      <c r="N80" s="1">
        <v>12</v>
      </c>
      <c r="O80" s="1">
        <f>VLOOKUP(I80,$S$59:$W$88,5,FALSE)*K80+VLOOKUP(J80,$S$59:$W$88,5,FALSE)*L80+VLOOKUP(M80,$S$59:$W$88,5,FALSE)*N80</f>
        <v>21600</v>
      </c>
      <c r="P80" s="1">
        <f>E80*24*3600</f>
        <v>21600</v>
      </c>
      <c r="R80" s="1">
        <v>2</v>
      </c>
      <c r="S80" s="100" t="s">
        <v>489</v>
      </c>
      <c r="T80" s="13" t="s">
        <v>53</v>
      </c>
      <c r="U80" s="75">
        <f t="shared" si="23"/>
        <v>30</v>
      </c>
      <c r="V80" s="65">
        <f t="shared" si="17"/>
        <v>14</v>
      </c>
      <c r="W80" s="65">
        <v>360</v>
      </c>
      <c r="X80" s="1">
        <f t="shared" si="18"/>
        <v>5</v>
      </c>
      <c r="Y80" s="1">
        <f t="shared" si="19"/>
        <v>30</v>
      </c>
      <c r="Z80" s="1">
        <f t="shared" si="20"/>
        <v>6</v>
      </c>
      <c r="AA80" s="37">
        <f t="shared" si="21"/>
        <v>160</v>
      </c>
      <c r="AB80" s="76">
        <f t="shared" si="22"/>
        <v>3</v>
      </c>
      <c r="AD80" s="118" t="s">
        <v>576</v>
      </c>
      <c r="AE80" s="76">
        <v>22</v>
      </c>
    </row>
    <row r="81" spans="1:31" x14ac:dyDescent="0.3">
      <c r="A81" s="119"/>
      <c r="B81" s="36" t="s">
        <v>8</v>
      </c>
      <c r="C81" s="36" t="s">
        <v>10</v>
      </c>
      <c r="D81" s="36" t="s">
        <v>81</v>
      </c>
      <c r="E81" s="61">
        <v>0.3</v>
      </c>
      <c r="G81" s="30" t="s">
        <v>192</v>
      </c>
      <c r="H81" s="30" t="s">
        <v>204</v>
      </c>
      <c r="I81" s="63" t="s">
        <v>271</v>
      </c>
      <c r="J81" s="63" t="s">
        <v>274</v>
      </c>
      <c r="K81" s="1">
        <v>12</v>
      </c>
      <c r="L81" s="1">
        <v>9</v>
      </c>
      <c r="M81" s="63" t="s">
        <v>262</v>
      </c>
      <c r="N81" s="1">
        <v>9</v>
      </c>
      <c r="O81" s="1">
        <f>VLOOKUP(I81,$S$59:$W$88,5,FALSE)*K81+VLOOKUP(J81,$S$59:$W$88,5,FALSE)*L81+VLOOKUP(M81,$S$59:$W$88,5,FALSE)*N81</f>
        <v>25980</v>
      </c>
      <c r="P81" s="1">
        <f>E81*24*3600</f>
        <v>25919.999999999996</v>
      </c>
      <c r="R81" s="1">
        <v>2</v>
      </c>
      <c r="S81" s="100" t="s">
        <v>162</v>
      </c>
      <c r="T81" s="13" t="s">
        <v>56</v>
      </c>
      <c r="U81" s="75">
        <f t="shared" si="23"/>
        <v>50</v>
      </c>
      <c r="V81" s="64">
        <f t="shared" si="17"/>
        <v>8.5</v>
      </c>
      <c r="W81" s="64">
        <v>330</v>
      </c>
      <c r="X81" s="1">
        <f t="shared" si="18"/>
        <v>5</v>
      </c>
      <c r="Y81" s="1">
        <f t="shared" si="19"/>
        <v>30</v>
      </c>
      <c r="Z81" s="1">
        <f t="shared" si="20"/>
        <v>5.5</v>
      </c>
      <c r="AA81" s="37">
        <f t="shared" si="21"/>
        <v>190</v>
      </c>
      <c r="AB81" s="76">
        <f t="shared" si="22"/>
        <v>13</v>
      </c>
      <c r="AD81" s="117" t="s">
        <v>285</v>
      </c>
      <c r="AE81" s="76">
        <v>23</v>
      </c>
    </row>
    <row r="82" spans="1:31" x14ac:dyDescent="0.3">
      <c r="A82" s="119"/>
      <c r="B82" s="8" t="s">
        <v>36</v>
      </c>
      <c r="C82" s="8" t="s">
        <v>10</v>
      </c>
      <c r="D82" s="36" t="s">
        <v>81</v>
      </c>
      <c r="E82" s="61">
        <v>0.5</v>
      </c>
      <c r="G82" s="30" t="s">
        <v>187</v>
      </c>
      <c r="H82" s="30" t="s">
        <v>205</v>
      </c>
      <c r="R82" s="1">
        <v>4</v>
      </c>
      <c r="S82" s="100" t="s">
        <v>278</v>
      </c>
      <c r="T82" s="14" t="s">
        <v>71</v>
      </c>
      <c r="U82" s="75">
        <f t="shared" si="23"/>
        <v>50</v>
      </c>
      <c r="V82" s="64">
        <f t="shared" si="17"/>
        <v>70</v>
      </c>
      <c r="W82" s="64">
        <v>900</v>
      </c>
      <c r="X82" s="1">
        <f t="shared" si="18"/>
        <v>15</v>
      </c>
      <c r="Y82" s="1">
        <f t="shared" si="19"/>
        <v>80</v>
      </c>
      <c r="Z82" s="1">
        <f t="shared" si="20"/>
        <v>15</v>
      </c>
      <c r="AA82" s="37">
        <f t="shared" si="21"/>
        <v>1310</v>
      </c>
      <c r="AB82" s="76">
        <f t="shared" si="22"/>
        <v>20</v>
      </c>
      <c r="AD82" s="117" t="s">
        <v>110</v>
      </c>
      <c r="AE82" s="76">
        <v>24</v>
      </c>
    </row>
    <row r="83" spans="1:31" x14ac:dyDescent="0.3">
      <c r="A83" s="119"/>
      <c r="B83" s="8" t="s">
        <v>37</v>
      </c>
      <c r="C83" s="8" t="s">
        <v>10</v>
      </c>
      <c r="D83" s="36" t="s">
        <v>81</v>
      </c>
      <c r="E83" s="61">
        <v>0.75</v>
      </c>
      <c r="G83" s="30" t="s">
        <v>181</v>
      </c>
      <c r="H83" s="30" t="s">
        <v>207</v>
      </c>
      <c r="R83" s="1">
        <v>3</v>
      </c>
      <c r="S83" s="100" t="s">
        <v>268</v>
      </c>
      <c r="T83" s="13" t="s">
        <v>58</v>
      </c>
      <c r="U83" s="75">
        <f t="shared" si="23"/>
        <v>50</v>
      </c>
      <c r="V83" s="64">
        <f t="shared" si="17"/>
        <v>40.25</v>
      </c>
      <c r="W83" s="64">
        <v>960</v>
      </c>
      <c r="X83" s="1">
        <f t="shared" si="18"/>
        <v>9</v>
      </c>
      <c r="Y83" s="1">
        <f t="shared" si="19"/>
        <v>50</v>
      </c>
      <c r="Z83" s="1">
        <f t="shared" si="20"/>
        <v>16</v>
      </c>
      <c r="AA83" s="37">
        <f t="shared" si="21"/>
        <v>790</v>
      </c>
      <c r="AB83" s="76">
        <f t="shared" si="22"/>
        <v>15</v>
      </c>
      <c r="AD83" s="117" t="s">
        <v>50</v>
      </c>
      <c r="AE83" s="76">
        <v>25</v>
      </c>
    </row>
    <row r="84" spans="1:31" ht="16.5" customHeight="1" x14ac:dyDescent="0.3">
      <c r="A84" s="119" t="s">
        <v>15</v>
      </c>
      <c r="B84" s="36" t="s">
        <v>6</v>
      </c>
      <c r="C84" s="36" t="s">
        <v>12</v>
      </c>
      <c r="D84" s="51" t="s">
        <v>80</v>
      </c>
      <c r="E84" s="62" t="s">
        <v>48</v>
      </c>
      <c r="F84" s="54" t="s">
        <v>48</v>
      </c>
      <c r="G84" s="67" t="s">
        <v>48</v>
      </c>
      <c r="H84" s="67" t="s">
        <v>48</v>
      </c>
      <c r="R84" s="1">
        <v>4</v>
      </c>
      <c r="S84" s="100" t="s">
        <v>270</v>
      </c>
      <c r="T84" s="13" t="s">
        <v>50</v>
      </c>
      <c r="U84" s="75">
        <f t="shared" si="23"/>
        <v>40</v>
      </c>
      <c r="V84" s="75">
        <f t="shared" si="17"/>
        <v>73</v>
      </c>
      <c r="W84" s="75">
        <v>870</v>
      </c>
      <c r="X84" s="1">
        <f t="shared" si="18"/>
        <v>15</v>
      </c>
      <c r="Y84" s="1">
        <f t="shared" si="19"/>
        <v>80</v>
      </c>
      <c r="Z84" s="1">
        <f t="shared" si="20"/>
        <v>14.5</v>
      </c>
      <c r="AA84" s="37">
        <f t="shared" si="21"/>
        <v>1110</v>
      </c>
      <c r="AB84" s="76">
        <f t="shared" si="22"/>
        <v>25</v>
      </c>
      <c r="AD84" s="117" t="s">
        <v>111</v>
      </c>
      <c r="AE84" s="76">
        <v>26</v>
      </c>
    </row>
    <row r="85" spans="1:31" x14ac:dyDescent="0.3">
      <c r="A85" s="119"/>
      <c r="B85" s="36" t="s">
        <v>7</v>
      </c>
      <c r="C85" s="36" t="s">
        <v>12</v>
      </c>
      <c r="D85" s="36" t="s">
        <v>81</v>
      </c>
      <c r="E85" s="61">
        <v>0.25</v>
      </c>
      <c r="G85" s="30" t="s">
        <v>193</v>
      </c>
      <c r="H85" s="30" t="s">
        <v>212</v>
      </c>
      <c r="I85" s="63" t="s">
        <v>275</v>
      </c>
      <c r="J85" s="1">
        <v>30</v>
      </c>
      <c r="M85" s="63" t="s">
        <v>291</v>
      </c>
      <c r="N85" s="1">
        <v>26</v>
      </c>
      <c r="O85" s="1">
        <f>VLOOKUP(I85,$S$59:$W$89,5,FALSE)*J85+VLOOKUP(M85,$S$59:$W$89,5,FALSE)*N85</f>
        <v>21180</v>
      </c>
      <c r="P85" s="1">
        <f>E85*24*3600</f>
        <v>21600</v>
      </c>
      <c r="R85" s="1">
        <v>2</v>
      </c>
      <c r="S85" s="100" t="s">
        <v>266</v>
      </c>
      <c r="T85" s="14" t="s">
        <v>68</v>
      </c>
      <c r="U85" s="75">
        <f t="shared" si="23"/>
        <v>50</v>
      </c>
      <c r="V85" s="64">
        <f t="shared" si="17"/>
        <v>23</v>
      </c>
      <c r="W85" s="64">
        <v>870</v>
      </c>
      <c r="X85" s="1">
        <f t="shared" si="18"/>
        <v>5</v>
      </c>
      <c r="Y85" s="1">
        <f t="shared" si="19"/>
        <v>30</v>
      </c>
      <c r="Z85" s="1">
        <f t="shared" si="20"/>
        <v>14.5</v>
      </c>
      <c r="AA85" s="37">
        <f t="shared" si="21"/>
        <v>450</v>
      </c>
      <c r="AB85" s="76">
        <f t="shared" si="22"/>
        <v>19</v>
      </c>
    </row>
    <row r="86" spans="1:31" x14ac:dyDescent="0.3">
      <c r="A86" s="119"/>
      <c r="B86" s="36" t="s">
        <v>8</v>
      </c>
      <c r="C86" s="36" t="s">
        <v>12</v>
      </c>
      <c r="D86" s="36" t="s">
        <v>81</v>
      </c>
      <c r="E86" s="61">
        <v>0.3</v>
      </c>
      <c r="G86" s="69" t="s">
        <v>194</v>
      </c>
      <c r="H86" s="30" t="s">
        <v>213</v>
      </c>
      <c r="I86" s="63" t="s">
        <v>276</v>
      </c>
      <c r="J86" s="1">
        <v>12</v>
      </c>
      <c r="M86" s="63" t="s">
        <v>268</v>
      </c>
      <c r="N86" s="1">
        <v>14</v>
      </c>
      <c r="O86" s="1">
        <f>VLOOKUP(I86,$S$59:$W$89,5,FALSE)*J86+VLOOKUP(M86,$S$59:$W$89,5,FALSE)*N86</f>
        <v>26040</v>
      </c>
      <c r="P86" s="1">
        <f>E86*24*3600</f>
        <v>25919.999999999996</v>
      </c>
      <c r="R86" s="1">
        <v>3</v>
      </c>
      <c r="S86" s="100" t="s">
        <v>490</v>
      </c>
      <c r="T86" s="14" t="s">
        <v>102</v>
      </c>
      <c r="U86" s="75">
        <f t="shared" si="23"/>
        <v>60</v>
      </c>
      <c r="V86" s="64">
        <f t="shared" si="17"/>
        <v>43</v>
      </c>
      <c r="W86" s="64">
        <v>1050</v>
      </c>
      <c r="X86" s="1">
        <f t="shared" si="18"/>
        <v>9</v>
      </c>
      <c r="Y86" s="1">
        <f t="shared" si="19"/>
        <v>50</v>
      </c>
      <c r="Z86" s="1">
        <f t="shared" si="20"/>
        <v>17.5</v>
      </c>
      <c r="AA86" s="37">
        <f t="shared" si="21"/>
        <v>990</v>
      </c>
      <c r="AB86" s="76">
        <f t="shared" si="22"/>
        <v>10</v>
      </c>
    </row>
    <row r="87" spans="1:31" x14ac:dyDescent="0.3">
      <c r="A87" s="119"/>
      <c r="B87" s="8" t="s">
        <v>36</v>
      </c>
      <c r="C87" s="8" t="s">
        <v>12</v>
      </c>
      <c r="D87" s="36" t="s">
        <v>81</v>
      </c>
      <c r="E87" s="61">
        <v>0.5</v>
      </c>
      <c r="G87" s="30" t="s">
        <v>195</v>
      </c>
      <c r="H87" s="30" t="s">
        <v>214</v>
      </c>
      <c r="R87" s="1">
        <v>3</v>
      </c>
      <c r="S87" s="100" t="s">
        <v>163</v>
      </c>
      <c r="T87" s="13" t="s">
        <v>51</v>
      </c>
      <c r="U87" s="75">
        <f t="shared" si="23"/>
        <v>60</v>
      </c>
      <c r="V87" s="64">
        <f t="shared" si="17"/>
        <v>29</v>
      </c>
      <c r="W87" s="64">
        <v>750</v>
      </c>
      <c r="X87" s="1">
        <f t="shared" si="18"/>
        <v>9</v>
      </c>
      <c r="Y87" s="1">
        <f t="shared" si="19"/>
        <v>50</v>
      </c>
      <c r="Z87" s="1">
        <f t="shared" si="20"/>
        <v>12.5</v>
      </c>
      <c r="AA87" s="37">
        <f t="shared" si="21"/>
        <v>680</v>
      </c>
      <c r="AB87" s="76">
        <f t="shared" si="22"/>
        <v>4</v>
      </c>
    </row>
    <row r="88" spans="1:31" x14ac:dyDescent="0.3">
      <c r="A88" s="119"/>
      <c r="B88" s="8" t="s">
        <v>37</v>
      </c>
      <c r="C88" s="8" t="s">
        <v>12</v>
      </c>
      <c r="D88" s="36" t="s">
        <v>81</v>
      </c>
      <c r="E88" s="61">
        <v>0.75</v>
      </c>
      <c r="G88" s="30" t="s">
        <v>198</v>
      </c>
      <c r="H88" s="30" t="s">
        <v>215</v>
      </c>
      <c r="R88" s="1">
        <v>2</v>
      </c>
      <c r="S88" s="100" t="s">
        <v>167</v>
      </c>
      <c r="T88" s="105" t="s">
        <v>110</v>
      </c>
      <c r="U88" s="75">
        <f t="shared" si="23"/>
        <v>50</v>
      </c>
      <c r="V88" s="64">
        <f t="shared" si="17"/>
        <v>24</v>
      </c>
      <c r="W88" s="64">
        <v>815</v>
      </c>
      <c r="X88" s="1">
        <f t="shared" si="18"/>
        <v>5</v>
      </c>
      <c r="Y88" s="1">
        <f t="shared" si="19"/>
        <v>30</v>
      </c>
      <c r="Z88" s="1">
        <f t="shared" si="20"/>
        <v>13.583333333333334</v>
      </c>
      <c r="AA88" s="37">
        <f t="shared" si="21"/>
        <v>450</v>
      </c>
      <c r="AB88" s="76">
        <f t="shared" si="22"/>
        <v>24</v>
      </c>
    </row>
    <row r="89" spans="1:31" ht="16.5" customHeight="1" x14ac:dyDescent="0.3">
      <c r="A89" s="119" t="s">
        <v>13</v>
      </c>
      <c r="B89" s="36" t="s">
        <v>6</v>
      </c>
      <c r="C89" s="36" t="s">
        <v>12</v>
      </c>
      <c r="D89" s="51" t="s">
        <v>80</v>
      </c>
      <c r="E89" s="62" t="s">
        <v>48</v>
      </c>
      <c r="F89" s="54" t="s">
        <v>48</v>
      </c>
      <c r="G89" s="67" t="s">
        <v>48</v>
      </c>
      <c r="H89" s="67" t="s">
        <v>48</v>
      </c>
      <c r="R89" s="1">
        <v>2</v>
      </c>
      <c r="S89" s="102" t="s">
        <v>291</v>
      </c>
      <c r="T89" s="30" t="s">
        <v>56</v>
      </c>
      <c r="U89" s="103">
        <f t="shared" si="23"/>
        <v>50</v>
      </c>
      <c r="V89" s="104">
        <f t="shared" si="17"/>
        <v>8.5</v>
      </c>
      <c r="W89" s="104">
        <v>330</v>
      </c>
      <c r="X89" s="30">
        <f t="shared" si="18"/>
        <v>5</v>
      </c>
      <c r="Y89" s="30">
        <f t="shared" si="19"/>
        <v>30</v>
      </c>
      <c r="Z89" s="30">
        <f t="shared" si="20"/>
        <v>5.5</v>
      </c>
      <c r="AA89" s="37">
        <f t="shared" si="21"/>
        <v>190</v>
      </c>
      <c r="AB89" s="76">
        <f t="shared" si="22"/>
        <v>13</v>
      </c>
    </row>
    <row r="90" spans="1:31" x14ac:dyDescent="0.3">
      <c r="A90" s="119"/>
      <c r="B90" s="36" t="s">
        <v>7</v>
      </c>
      <c r="C90" s="36" t="s">
        <v>12</v>
      </c>
      <c r="D90" s="36" t="s">
        <v>81</v>
      </c>
      <c r="E90" s="61">
        <v>0.25</v>
      </c>
      <c r="G90" s="30" t="s">
        <v>193</v>
      </c>
      <c r="H90" s="30" t="s">
        <v>212</v>
      </c>
      <c r="I90" s="63" t="s">
        <v>275</v>
      </c>
      <c r="J90" s="1">
        <v>28</v>
      </c>
      <c r="M90" s="63" t="s">
        <v>291</v>
      </c>
      <c r="N90" s="1">
        <v>28</v>
      </c>
      <c r="O90" s="1">
        <f>VLOOKUP(I90,$S$59:$W$89,5,FALSE)*J90+VLOOKUP(M90,$S$59:$W$89,5,FALSE)*N90</f>
        <v>21000</v>
      </c>
      <c r="P90" s="1">
        <f>E90*24*3600</f>
        <v>21600</v>
      </c>
      <c r="R90" s="1">
        <v>3</v>
      </c>
      <c r="S90" s="1" t="s">
        <v>498</v>
      </c>
      <c r="T90" s="1" t="s">
        <v>499</v>
      </c>
      <c r="U90" s="103">
        <f t="shared" si="23"/>
        <v>30</v>
      </c>
      <c r="V90" s="1">
        <f t="shared" si="17"/>
        <v>23</v>
      </c>
      <c r="W90" s="1">
        <v>300</v>
      </c>
      <c r="X90" s="1">
        <f t="shared" si="18"/>
        <v>9</v>
      </c>
      <c r="Y90" s="1">
        <f t="shared" si="19"/>
        <v>50</v>
      </c>
      <c r="Z90" s="30">
        <f t="shared" si="20"/>
        <v>5</v>
      </c>
      <c r="AA90" s="37">
        <f t="shared" si="21"/>
        <v>270</v>
      </c>
      <c r="AB90" s="76">
        <f t="shared" si="22"/>
        <v>19</v>
      </c>
    </row>
    <row r="91" spans="1:31" x14ac:dyDescent="0.3">
      <c r="A91" s="119"/>
      <c r="B91" s="36" t="s">
        <v>8</v>
      </c>
      <c r="C91" s="36" t="s">
        <v>12</v>
      </c>
      <c r="D91" s="36" t="s">
        <v>81</v>
      </c>
      <c r="E91" s="61">
        <v>0.3</v>
      </c>
      <c r="G91" s="30" t="s">
        <v>196</v>
      </c>
      <c r="H91" s="30" t="s">
        <v>213</v>
      </c>
      <c r="I91" s="63" t="s">
        <v>277</v>
      </c>
      <c r="J91" s="1">
        <v>18</v>
      </c>
      <c r="M91" s="63" t="s">
        <v>268</v>
      </c>
      <c r="N91" s="1">
        <v>20</v>
      </c>
      <c r="O91" s="1">
        <f>VLOOKUP(I91,$S$59:$W$89,5,FALSE)*J91+VLOOKUP(M91,$S$59:$W$89,5,FALSE)*N91</f>
        <v>25680</v>
      </c>
      <c r="P91" s="1">
        <f>E91*24*3600</f>
        <v>25919.999999999996</v>
      </c>
      <c r="AB91" s="76"/>
    </row>
    <row r="92" spans="1:31" x14ac:dyDescent="0.3">
      <c r="A92" s="119"/>
      <c r="B92" s="8" t="s">
        <v>36</v>
      </c>
      <c r="C92" s="8" t="s">
        <v>12</v>
      </c>
      <c r="D92" s="36" t="s">
        <v>81</v>
      </c>
      <c r="E92" s="61">
        <v>0.5</v>
      </c>
      <c r="G92" s="30" t="s">
        <v>197</v>
      </c>
      <c r="H92" s="30" t="s">
        <v>214</v>
      </c>
      <c r="AB92" s="76"/>
    </row>
    <row r="93" spans="1:31" x14ac:dyDescent="0.3">
      <c r="A93" s="119"/>
      <c r="B93" s="8" t="s">
        <v>37</v>
      </c>
      <c r="C93" s="8" t="s">
        <v>12</v>
      </c>
      <c r="D93" s="36" t="s">
        <v>81</v>
      </c>
      <c r="E93" s="61">
        <v>0.75</v>
      </c>
      <c r="G93" s="30" t="s">
        <v>199</v>
      </c>
      <c r="H93" s="30" t="s">
        <v>215</v>
      </c>
      <c r="AB93" s="76"/>
    </row>
    <row r="94" spans="1:31" ht="16.5" customHeight="1" x14ac:dyDescent="0.3">
      <c r="A94" s="119" t="s">
        <v>24</v>
      </c>
      <c r="B94" s="36" t="s">
        <v>6</v>
      </c>
      <c r="C94" s="36" t="s">
        <v>12</v>
      </c>
      <c r="D94" s="51" t="s">
        <v>80</v>
      </c>
      <c r="E94" s="62" t="s">
        <v>48</v>
      </c>
      <c r="F94" s="54" t="s">
        <v>48</v>
      </c>
      <c r="G94" s="67" t="s">
        <v>48</v>
      </c>
      <c r="H94" s="67" t="s">
        <v>48</v>
      </c>
      <c r="AB94" s="76"/>
    </row>
    <row r="95" spans="1:31" x14ac:dyDescent="0.3">
      <c r="A95" s="119"/>
      <c r="B95" s="36" t="s">
        <v>7</v>
      </c>
      <c r="C95" s="36" t="s">
        <v>12</v>
      </c>
      <c r="D95" s="36" t="s">
        <v>81</v>
      </c>
      <c r="E95" s="61">
        <v>0.25</v>
      </c>
      <c r="G95" s="30" t="s">
        <v>193</v>
      </c>
      <c r="H95" s="30" t="s">
        <v>212</v>
      </c>
      <c r="I95" s="63" t="s">
        <v>275</v>
      </c>
      <c r="J95" s="1">
        <v>28</v>
      </c>
      <c r="M95" s="63" t="s">
        <v>291</v>
      </c>
      <c r="N95" s="1">
        <v>28</v>
      </c>
      <c r="O95" s="1">
        <f>VLOOKUP(I95,$S$59:$W$89,5,FALSE)*J95+VLOOKUP(M95,$S$59:$W$89,5,FALSE)*N95</f>
        <v>21000</v>
      </c>
      <c r="P95" s="1">
        <f>E95*24*3600</f>
        <v>21600</v>
      </c>
      <c r="AB95" s="76"/>
    </row>
    <row r="96" spans="1:31" x14ac:dyDescent="0.3">
      <c r="A96" s="119"/>
      <c r="B96" s="36" t="s">
        <v>8</v>
      </c>
      <c r="C96" s="36" t="s">
        <v>12</v>
      </c>
      <c r="D96" s="36" t="s">
        <v>81</v>
      </c>
      <c r="E96" s="61">
        <v>0.3</v>
      </c>
      <c r="G96" s="30" t="s">
        <v>202</v>
      </c>
      <c r="H96" s="30" t="s">
        <v>213</v>
      </c>
      <c r="I96" s="63" t="s">
        <v>278</v>
      </c>
      <c r="J96" s="1">
        <v>12</v>
      </c>
      <c r="M96" s="63" t="s">
        <v>268</v>
      </c>
      <c r="N96" s="1">
        <v>15</v>
      </c>
      <c r="O96" s="1">
        <f>VLOOKUP(I96,$S$59:$W$89,5,FALSE)*J96+VLOOKUP(M96,$S$59:$W$89,5,FALSE)*N96</f>
        <v>25200</v>
      </c>
      <c r="P96" s="1">
        <f>E96*24*3600</f>
        <v>25919.999999999996</v>
      </c>
      <c r="AB96" s="76"/>
    </row>
    <row r="97" spans="1:28" x14ac:dyDescent="0.3">
      <c r="A97" s="119"/>
      <c r="B97" s="8" t="s">
        <v>36</v>
      </c>
      <c r="C97" s="8" t="s">
        <v>12</v>
      </c>
      <c r="D97" s="36" t="s">
        <v>81</v>
      </c>
      <c r="E97" s="61">
        <v>0.5</v>
      </c>
      <c r="G97" s="30" t="s">
        <v>178</v>
      </c>
      <c r="H97" s="30" t="s">
        <v>214</v>
      </c>
      <c r="AB97" s="76"/>
    </row>
    <row r="98" spans="1:28" x14ac:dyDescent="0.3">
      <c r="A98" s="119"/>
      <c r="B98" s="8" t="s">
        <v>37</v>
      </c>
      <c r="C98" s="8" t="s">
        <v>12</v>
      </c>
      <c r="D98" s="36" t="s">
        <v>81</v>
      </c>
      <c r="E98" s="61">
        <v>0.75</v>
      </c>
      <c r="G98" s="30" t="s">
        <v>177</v>
      </c>
      <c r="H98" s="30" t="s">
        <v>215</v>
      </c>
      <c r="AB98" s="76"/>
    </row>
    <row r="99" spans="1:28" ht="16.5" customHeight="1" x14ac:dyDescent="0.3">
      <c r="A99" s="119" t="s">
        <v>82</v>
      </c>
      <c r="B99" s="36" t="s">
        <v>6</v>
      </c>
      <c r="C99" s="36" t="s">
        <v>12</v>
      </c>
      <c r="D99" s="51" t="s">
        <v>80</v>
      </c>
      <c r="E99" s="62" t="s">
        <v>48</v>
      </c>
      <c r="F99" s="54" t="s">
        <v>48</v>
      </c>
      <c r="G99" s="67" t="s">
        <v>48</v>
      </c>
      <c r="H99" s="67" t="s">
        <v>48</v>
      </c>
      <c r="AB99" s="76"/>
    </row>
    <row r="100" spans="1:28" x14ac:dyDescent="0.3">
      <c r="A100" s="119"/>
      <c r="B100" s="36" t="s">
        <v>7</v>
      </c>
      <c r="C100" s="36" t="s">
        <v>12</v>
      </c>
      <c r="D100" s="36" t="s">
        <v>81</v>
      </c>
      <c r="E100" s="61">
        <v>0.25</v>
      </c>
      <c r="G100" s="30" t="s">
        <v>193</v>
      </c>
      <c r="H100" s="30" t="s">
        <v>212</v>
      </c>
      <c r="I100" s="63" t="s">
        <v>275</v>
      </c>
      <c r="J100" s="1">
        <v>28</v>
      </c>
      <c r="M100" s="63" t="s">
        <v>291</v>
      </c>
      <c r="N100" s="1">
        <v>28</v>
      </c>
      <c r="O100" s="1">
        <f>VLOOKUP(I100,$S$59:$W$89,5,FALSE)*J100+VLOOKUP(M100,$S$59:$W$89,5,FALSE)*N100</f>
        <v>21000</v>
      </c>
      <c r="P100" s="1">
        <f>E100*24*3600</f>
        <v>21600</v>
      </c>
      <c r="AB100" s="76"/>
    </row>
    <row r="101" spans="1:28" x14ac:dyDescent="0.3">
      <c r="A101" s="119"/>
      <c r="B101" s="36" t="s">
        <v>8</v>
      </c>
      <c r="C101" s="36" t="s">
        <v>12</v>
      </c>
      <c r="D101" s="36" t="s">
        <v>81</v>
      </c>
      <c r="E101" s="61">
        <v>0.3</v>
      </c>
      <c r="G101" s="30" t="s">
        <v>200</v>
      </c>
      <c r="H101" s="30" t="s">
        <v>213</v>
      </c>
      <c r="I101" s="63" t="s">
        <v>279</v>
      </c>
      <c r="J101" s="1">
        <v>14</v>
      </c>
      <c r="M101" s="63" t="s">
        <v>268</v>
      </c>
      <c r="N101" s="1">
        <v>14</v>
      </c>
      <c r="O101" s="1">
        <f>VLOOKUP(I101,$S$59:$W$89,5,FALSE)*J101+VLOOKUP(M101,$S$59:$W$89,5,FALSE)*N101</f>
        <v>25200</v>
      </c>
      <c r="P101" s="1">
        <f>E101*24*3600</f>
        <v>25919.999999999996</v>
      </c>
      <c r="AB101" s="76"/>
    </row>
    <row r="102" spans="1:28" x14ac:dyDescent="0.3">
      <c r="A102" s="119"/>
      <c r="B102" s="8" t="s">
        <v>36</v>
      </c>
      <c r="C102" s="8" t="s">
        <v>12</v>
      </c>
      <c r="D102" s="36" t="s">
        <v>81</v>
      </c>
      <c r="E102" s="61">
        <v>0.5</v>
      </c>
      <c r="G102" s="30" t="s">
        <v>179</v>
      </c>
      <c r="H102" s="30" t="s">
        <v>214</v>
      </c>
      <c r="AB102" s="76"/>
    </row>
    <row r="103" spans="1:28" x14ac:dyDescent="0.3">
      <c r="A103" s="119"/>
      <c r="B103" s="8" t="s">
        <v>37</v>
      </c>
      <c r="C103" s="8" t="s">
        <v>12</v>
      </c>
      <c r="D103" s="36" t="s">
        <v>81</v>
      </c>
      <c r="E103" s="61">
        <v>0.75</v>
      </c>
      <c r="G103" s="30" t="s">
        <v>176</v>
      </c>
      <c r="H103" s="30" t="s">
        <v>215</v>
      </c>
      <c r="AB103" s="76"/>
    </row>
    <row r="104" spans="1:28" ht="16.5" customHeight="1" x14ac:dyDescent="0.3">
      <c r="A104" s="119" t="s">
        <v>29</v>
      </c>
      <c r="B104" s="36" t="s">
        <v>6</v>
      </c>
      <c r="C104" s="36" t="s">
        <v>10</v>
      </c>
      <c r="D104" s="51" t="s">
        <v>80</v>
      </c>
      <c r="E104" s="62" t="s">
        <v>48</v>
      </c>
      <c r="F104" s="54" t="s">
        <v>48</v>
      </c>
      <c r="G104" s="67" t="s">
        <v>48</v>
      </c>
      <c r="H104" s="67" t="s">
        <v>48</v>
      </c>
      <c r="AB104" s="76"/>
    </row>
    <row r="105" spans="1:28" x14ac:dyDescent="0.3">
      <c r="A105" s="119"/>
      <c r="B105" s="36" t="s">
        <v>7</v>
      </c>
      <c r="C105" s="36" t="s">
        <v>10</v>
      </c>
      <c r="D105" s="36" t="s">
        <v>81</v>
      </c>
      <c r="E105" s="61">
        <v>0.25</v>
      </c>
      <c r="G105" s="30" t="s">
        <v>182</v>
      </c>
      <c r="H105" s="30" t="s">
        <v>180</v>
      </c>
      <c r="I105" s="63" t="s">
        <v>273</v>
      </c>
      <c r="J105" s="63" t="s">
        <v>272</v>
      </c>
      <c r="K105" s="1">
        <v>12</v>
      </c>
      <c r="L105" s="1">
        <v>12</v>
      </c>
      <c r="M105" s="63" t="s">
        <v>63</v>
      </c>
      <c r="N105" s="1">
        <v>12</v>
      </c>
      <c r="O105" s="1">
        <f>VLOOKUP(I105,$S$59:$W$88,5,FALSE)*K105+VLOOKUP(J105,$S$59:$W$88,5,FALSE)*L105+VLOOKUP(M105,$S$59:$W$88,5,FALSE)*N105</f>
        <v>21600</v>
      </c>
      <c r="P105" s="1">
        <f>E105*24*3600</f>
        <v>21600</v>
      </c>
      <c r="AB105" s="76"/>
    </row>
    <row r="106" spans="1:28" x14ac:dyDescent="0.3">
      <c r="A106" s="119"/>
      <c r="B106" s="36" t="s">
        <v>8</v>
      </c>
      <c r="C106" s="36" t="s">
        <v>10</v>
      </c>
      <c r="D106" s="36" t="s">
        <v>81</v>
      </c>
      <c r="E106" s="61">
        <v>0.3</v>
      </c>
      <c r="G106" s="30" t="s">
        <v>192</v>
      </c>
      <c r="H106" s="30" t="s">
        <v>204</v>
      </c>
      <c r="I106" s="63" t="s">
        <v>271</v>
      </c>
      <c r="J106" s="63" t="s">
        <v>274</v>
      </c>
      <c r="K106" s="1">
        <v>12</v>
      </c>
      <c r="L106" s="1">
        <v>9</v>
      </c>
      <c r="M106" s="63" t="s">
        <v>262</v>
      </c>
      <c r="N106" s="1">
        <v>9</v>
      </c>
      <c r="O106" s="1">
        <f>VLOOKUP(I106,$S$59:$W$88,5,FALSE)*K106+VLOOKUP(J106,$S$59:$W$88,5,FALSE)*L106+VLOOKUP(M106,$S$59:$W$88,5,FALSE)*N106</f>
        <v>25980</v>
      </c>
      <c r="P106" s="1">
        <f>E106*24*3600</f>
        <v>25919.999999999996</v>
      </c>
      <c r="AB106" s="76"/>
    </row>
    <row r="107" spans="1:28" x14ac:dyDescent="0.3">
      <c r="A107" s="119"/>
      <c r="B107" s="8" t="s">
        <v>36</v>
      </c>
      <c r="C107" s="8" t="s">
        <v>10</v>
      </c>
      <c r="D107" s="36" t="s">
        <v>81</v>
      </c>
      <c r="E107" s="61">
        <v>0.5</v>
      </c>
      <c r="G107" s="30" t="s">
        <v>187</v>
      </c>
      <c r="H107" s="30" t="s">
        <v>205</v>
      </c>
      <c r="AB107" s="76"/>
    </row>
    <row r="108" spans="1:28" x14ac:dyDescent="0.3">
      <c r="A108" s="119"/>
      <c r="B108" s="8" t="s">
        <v>37</v>
      </c>
      <c r="C108" s="8" t="s">
        <v>10</v>
      </c>
      <c r="D108" s="36" t="s">
        <v>81</v>
      </c>
      <c r="E108" s="61">
        <v>0.75</v>
      </c>
      <c r="G108" s="30" t="s">
        <v>181</v>
      </c>
      <c r="H108" s="30" t="s">
        <v>207</v>
      </c>
      <c r="AB108" s="76"/>
    </row>
    <row r="109" spans="1:28" ht="16.5" customHeight="1" x14ac:dyDescent="0.3">
      <c r="A109" s="119" t="s">
        <v>85</v>
      </c>
      <c r="B109" s="36" t="s">
        <v>6</v>
      </c>
      <c r="C109" s="36" t="s">
        <v>12</v>
      </c>
      <c r="D109" s="51" t="s">
        <v>80</v>
      </c>
      <c r="E109" s="62" t="s">
        <v>48</v>
      </c>
      <c r="F109" s="54" t="s">
        <v>48</v>
      </c>
      <c r="G109" s="67" t="s">
        <v>48</v>
      </c>
      <c r="H109" s="67" t="s">
        <v>48</v>
      </c>
      <c r="AB109" s="76"/>
    </row>
    <row r="110" spans="1:28" x14ac:dyDescent="0.3">
      <c r="A110" s="119"/>
      <c r="B110" s="36" t="s">
        <v>7</v>
      </c>
      <c r="C110" s="36" t="s">
        <v>12</v>
      </c>
      <c r="D110" s="36" t="s">
        <v>81</v>
      </c>
      <c r="E110" s="61">
        <v>0.25</v>
      </c>
      <c r="G110" s="30" t="s">
        <v>193</v>
      </c>
      <c r="H110" s="30" t="s">
        <v>212</v>
      </c>
      <c r="I110" s="63" t="s">
        <v>275</v>
      </c>
      <c r="J110" s="1">
        <v>28</v>
      </c>
      <c r="M110" s="63" t="s">
        <v>291</v>
      </c>
      <c r="N110" s="1">
        <v>28</v>
      </c>
      <c r="O110" s="1">
        <f>VLOOKUP(I110,$S$59:$W$89,5,FALSE)*J110+VLOOKUP(M110,$S$59:$W$89,5,FALSE)*N110</f>
        <v>21000</v>
      </c>
      <c r="P110" s="1">
        <f>E110*24*3600</f>
        <v>21600</v>
      </c>
      <c r="AB110" s="76"/>
    </row>
    <row r="111" spans="1:28" x14ac:dyDescent="0.3">
      <c r="A111" s="119"/>
      <c r="B111" s="36" t="s">
        <v>8</v>
      </c>
      <c r="C111" s="36" t="s">
        <v>12</v>
      </c>
      <c r="D111" s="36" t="s">
        <v>81</v>
      </c>
      <c r="E111" s="61">
        <v>0.3</v>
      </c>
      <c r="G111" s="30" t="s">
        <v>202</v>
      </c>
      <c r="H111" s="30" t="s">
        <v>213</v>
      </c>
      <c r="I111" s="63" t="s">
        <v>278</v>
      </c>
      <c r="J111" s="1">
        <v>12</v>
      </c>
      <c r="M111" s="63" t="s">
        <v>268</v>
      </c>
      <c r="N111" s="1">
        <v>15</v>
      </c>
      <c r="O111" s="1">
        <f>VLOOKUP(I111,$S$59:$W$89,5,FALSE)*J111+VLOOKUP(M111,$S$59:$W$89,5,FALSE)*N111</f>
        <v>25200</v>
      </c>
      <c r="P111" s="1">
        <f>E111*24*3600</f>
        <v>25919.999999999996</v>
      </c>
      <c r="AB111" s="76"/>
    </row>
    <row r="112" spans="1:28" x14ac:dyDescent="0.3">
      <c r="A112" s="119"/>
      <c r="B112" s="8" t="s">
        <v>36</v>
      </c>
      <c r="C112" s="8" t="s">
        <v>12</v>
      </c>
      <c r="D112" s="36" t="s">
        <v>81</v>
      </c>
      <c r="E112" s="61">
        <v>0.5</v>
      </c>
      <c r="G112" s="30" t="s">
        <v>201</v>
      </c>
      <c r="H112" s="30" t="s">
        <v>214</v>
      </c>
      <c r="AB112" s="76"/>
    </row>
    <row r="113" spans="1:28" x14ac:dyDescent="0.3">
      <c r="A113" s="119"/>
      <c r="B113" s="8" t="s">
        <v>37</v>
      </c>
      <c r="C113" s="8" t="s">
        <v>12</v>
      </c>
      <c r="D113" s="36" t="s">
        <v>81</v>
      </c>
      <c r="E113" s="61">
        <v>0.75</v>
      </c>
      <c r="G113" s="30" t="s">
        <v>199</v>
      </c>
      <c r="H113" s="30" t="s">
        <v>215</v>
      </c>
      <c r="AB113" s="76"/>
    </row>
    <row r="114" spans="1:28" ht="16.5" customHeight="1" x14ac:dyDescent="0.3">
      <c r="A114" s="119" t="s">
        <v>17</v>
      </c>
      <c r="B114" s="36" t="s">
        <v>6</v>
      </c>
      <c r="C114" s="36" t="s">
        <v>11</v>
      </c>
      <c r="D114" s="51" t="s">
        <v>80</v>
      </c>
      <c r="E114" s="62" t="s">
        <v>48</v>
      </c>
      <c r="F114" s="54" t="s">
        <v>48</v>
      </c>
      <c r="G114" s="67" t="s">
        <v>48</v>
      </c>
      <c r="H114" s="67" t="s">
        <v>48</v>
      </c>
      <c r="AB114" s="76"/>
    </row>
    <row r="115" spans="1:28" x14ac:dyDescent="0.3">
      <c r="A115" s="119"/>
      <c r="B115" s="36" t="s">
        <v>7</v>
      </c>
      <c r="C115" s="36" t="s">
        <v>11</v>
      </c>
      <c r="D115" s="36" t="s">
        <v>81</v>
      </c>
      <c r="E115" s="61">
        <v>0.25</v>
      </c>
      <c r="G115" s="68" t="s">
        <v>188</v>
      </c>
      <c r="H115" s="30" t="s">
        <v>208</v>
      </c>
      <c r="I115" s="63" t="s">
        <v>170</v>
      </c>
      <c r="J115" s="1">
        <v>24</v>
      </c>
      <c r="M115" s="63" t="s">
        <v>265</v>
      </c>
      <c r="N115" s="1">
        <v>25</v>
      </c>
      <c r="O115" s="1">
        <f>VLOOKUP(I115,$S$59:$W$89,5,FALSE)*J115+VLOOKUP(M115,$S$59:$W$89,5,FALSE)*N115</f>
        <v>21375</v>
      </c>
      <c r="P115" s="1">
        <f>E115*24*3600</f>
        <v>21600</v>
      </c>
      <c r="AB115" s="76"/>
    </row>
    <row r="116" spans="1:28" x14ac:dyDescent="0.3">
      <c r="A116" s="119"/>
      <c r="B116" s="36" t="s">
        <v>8</v>
      </c>
      <c r="C116" s="36" t="s">
        <v>11</v>
      </c>
      <c r="D116" s="36" t="s">
        <v>81</v>
      </c>
      <c r="E116" s="61">
        <v>0.3</v>
      </c>
      <c r="G116" s="30" t="s">
        <v>189</v>
      </c>
      <c r="H116" s="30" t="s">
        <v>209</v>
      </c>
      <c r="I116" s="63" t="s">
        <v>43</v>
      </c>
      <c r="J116" s="1">
        <v>22</v>
      </c>
      <c r="M116" s="63" t="s">
        <v>266</v>
      </c>
      <c r="N116" s="1">
        <v>20</v>
      </c>
      <c r="O116" s="1">
        <f>VLOOKUP(I116,$S$59:$W$89,5,FALSE)*J116+VLOOKUP(M116,$S$59:$W$89,5,FALSE)*N116</f>
        <v>25920</v>
      </c>
      <c r="P116" s="1">
        <f>E116*24*3600</f>
        <v>25919.999999999996</v>
      </c>
      <c r="AB116" s="76"/>
    </row>
    <row r="117" spans="1:28" x14ac:dyDescent="0.3">
      <c r="A117" s="119"/>
      <c r="B117" s="8" t="s">
        <v>36</v>
      </c>
      <c r="C117" s="8" t="s">
        <v>11</v>
      </c>
      <c r="D117" s="36" t="s">
        <v>81</v>
      </c>
      <c r="E117" s="61">
        <v>0.5</v>
      </c>
      <c r="G117" s="30" t="s">
        <v>191</v>
      </c>
      <c r="H117" s="30" t="s">
        <v>210</v>
      </c>
      <c r="AB117" s="76"/>
    </row>
    <row r="118" spans="1:28" x14ac:dyDescent="0.3">
      <c r="A118" s="119"/>
      <c r="B118" s="8" t="s">
        <v>37</v>
      </c>
      <c r="C118" s="8" t="s">
        <v>11</v>
      </c>
      <c r="D118" s="36" t="s">
        <v>81</v>
      </c>
      <c r="E118" s="61">
        <v>0.75</v>
      </c>
      <c r="G118" s="30" t="s">
        <v>190</v>
      </c>
      <c r="H118" s="30" t="s">
        <v>211</v>
      </c>
      <c r="AB118" s="76"/>
    </row>
    <row r="119" spans="1:28" ht="16.5" customHeight="1" x14ac:dyDescent="0.3">
      <c r="A119" s="119" t="s">
        <v>22</v>
      </c>
      <c r="B119" s="36" t="s">
        <v>6</v>
      </c>
      <c r="C119" s="36" t="s">
        <v>11</v>
      </c>
      <c r="D119" s="51" t="s">
        <v>80</v>
      </c>
      <c r="E119" s="62" t="s">
        <v>48</v>
      </c>
      <c r="F119" s="54" t="s">
        <v>48</v>
      </c>
      <c r="G119" s="67" t="s">
        <v>48</v>
      </c>
      <c r="H119" s="67" t="s">
        <v>48</v>
      </c>
      <c r="AB119" s="76"/>
    </row>
    <row r="120" spans="1:28" x14ac:dyDescent="0.3">
      <c r="A120" s="119"/>
      <c r="B120" s="36" t="s">
        <v>7</v>
      </c>
      <c r="C120" s="36" t="s">
        <v>11</v>
      </c>
      <c r="D120" s="36" t="s">
        <v>81</v>
      </c>
      <c r="E120" s="61">
        <v>0.25</v>
      </c>
      <c r="G120" s="68" t="s">
        <v>188</v>
      </c>
      <c r="H120" s="30" t="s">
        <v>208</v>
      </c>
      <c r="I120" s="63" t="s">
        <v>170</v>
      </c>
      <c r="J120" s="1">
        <v>24</v>
      </c>
      <c r="M120" s="63" t="s">
        <v>265</v>
      </c>
      <c r="N120" s="1">
        <v>25</v>
      </c>
      <c r="O120" s="1">
        <f>VLOOKUP(I120,$S$59:$W$89,5,FALSE)*J120+VLOOKUP(M120,$S$59:$W$89,5,FALSE)*N120</f>
        <v>21375</v>
      </c>
      <c r="P120" s="1">
        <f>E120*24*3600</f>
        <v>21600</v>
      </c>
      <c r="AB120" s="76"/>
    </row>
    <row r="121" spans="1:28" x14ac:dyDescent="0.3">
      <c r="A121" s="119"/>
      <c r="B121" s="36" t="s">
        <v>8</v>
      </c>
      <c r="C121" s="36" t="s">
        <v>11</v>
      </c>
      <c r="D121" s="36" t="s">
        <v>81</v>
      </c>
      <c r="E121" s="61">
        <v>0.3</v>
      </c>
      <c r="G121" s="30" t="s">
        <v>189</v>
      </c>
      <c r="H121" s="30" t="s">
        <v>209</v>
      </c>
      <c r="I121" s="63" t="s">
        <v>43</v>
      </c>
      <c r="J121" s="1">
        <v>22</v>
      </c>
      <c r="M121" s="63" t="s">
        <v>266</v>
      </c>
      <c r="N121" s="1">
        <v>20</v>
      </c>
      <c r="O121" s="1">
        <f>VLOOKUP(I121,$S$59:$W$89,5,FALSE)*J121+VLOOKUP(M121,$S$59:$W$89,5,FALSE)*N121</f>
        <v>25920</v>
      </c>
      <c r="P121" s="1">
        <f>E121*24*3600</f>
        <v>25919.999999999996</v>
      </c>
      <c r="AB121" s="76"/>
    </row>
    <row r="122" spans="1:28" x14ac:dyDescent="0.3">
      <c r="A122" s="119"/>
      <c r="B122" s="8" t="s">
        <v>36</v>
      </c>
      <c r="C122" s="8" t="s">
        <v>11</v>
      </c>
      <c r="D122" s="36" t="s">
        <v>81</v>
      </c>
      <c r="E122" s="61">
        <v>0.5</v>
      </c>
      <c r="G122" s="30" t="s">
        <v>191</v>
      </c>
      <c r="H122" s="30" t="s">
        <v>210</v>
      </c>
      <c r="AB122" s="76"/>
    </row>
    <row r="123" spans="1:28" x14ac:dyDescent="0.3">
      <c r="A123" s="119"/>
      <c r="B123" s="8" t="s">
        <v>37</v>
      </c>
      <c r="C123" s="8" t="s">
        <v>11</v>
      </c>
      <c r="D123" s="36" t="s">
        <v>81</v>
      </c>
      <c r="E123" s="61">
        <v>0.75</v>
      </c>
      <c r="G123" s="30" t="s">
        <v>190</v>
      </c>
      <c r="H123" s="30" t="s">
        <v>211</v>
      </c>
      <c r="AB123" s="76"/>
    </row>
    <row r="124" spans="1:28" ht="16.5" customHeight="1" x14ac:dyDescent="0.3">
      <c r="A124" s="119" t="s">
        <v>23</v>
      </c>
      <c r="B124" s="36" t="s">
        <v>6</v>
      </c>
      <c r="C124" s="36" t="s">
        <v>11</v>
      </c>
      <c r="D124" s="51" t="s">
        <v>80</v>
      </c>
      <c r="E124" s="62" t="s">
        <v>48</v>
      </c>
      <c r="F124" s="54" t="s">
        <v>48</v>
      </c>
      <c r="G124" s="67" t="s">
        <v>48</v>
      </c>
      <c r="H124" s="67" t="s">
        <v>48</v>
      </c>
      <c r="AB124" s="76"/>
    </row>
    <row r="125" spans="1:28" x14ac:dyDescent="0.3">
      <c r="A125" s="119"/>
      <c r="B125" s="36" t="s">
        <v>7</v>
      </c>
      <c r="C125" s="36" t="s">
        <v>11</v>
      </c>
      <c r="D125" s="36" t="s">
        <v>81</v>
      </c>
      <c r="E125" s="61">
        <v>0.25</v>
      </c>
      <c r="G125" s="68" t="s">
        <v>188</v>
      </c>
      <c r="H125" s="30" t="s">
        <v>208</v>
      </c>
      <c r="I125" s="63" t="s">
        <v>170</v>
      </c>
      <c r="J125" s="1">
        <v>24</v>
      </c>
      <c r="M125" s="63" t="s">
        <v>265</v>
      </c>
      <c r="N125" s="1">
        <v>25</v>
      </c>
      <c r="O125" s="1">
        <f>VLOOKUP(I125,$S$59:$W$89,5,FALSE)*J125+VLOOKUP(M125,$S$59:$W$89,5,FALSE)*N125</f>
        <v>21375</v>
      </c>
      <c r="P125" s="1">
        <f>E125*24*3600</f>
        <v>21600</v>
      </c>
      <c r="AB125" s="76"/>
    </row>
    <row r="126" spans="1:28" x14ac:dyDescent="0.3">
      <c r="A126" s="119"/>
      <c r="B126" s="36" t="s">
        <v>8</v>
      </c>
      <c r="C126" s="36" t="s">
        <v>11</v>
      </c>
      <c r="D126" s="36" t="s">
        <v>81</v>
      </c>
      <c r="E126" s="61">
        <v>0.3</v>
      </c>
      <c r="G126" s="30" t="s">
        <v>189</v>
      </c>
      <c r="H126" s="30" t="s">
        <v>209</v>
      </c>
      <c r="I126" s="63" t="s">
        <v>43</v>
      </c>
      <c r="J126" s="1">
        <v>22</v>
      </c>
      <c r="M126" s="63" t="s">
        <v>266</v>
      </c>
      <c r="N126" s="1">
        <v>20</v>
      </c>
      <c r="O126" s="1">
        <f>VLOOKUP(I126,$S$59:$W$89,5,FALSE)*J126+VLOOKUP(M126,$S$59:$W$89,5,FALSE)*N126</f>
        <v>25920</v>
      </c>
      <c r="P126" s="1">
        <f>E126*24*3600</f>
        <v>25919.999999999996</v>
      </c>
      <c r="AB126" s="76"/>
    </row>
    <row r="127" spans="1:28" x14ac:dyDescent="0.3">
      <c r="A127" s="119"/>
      <c r="B127" s="8" t="s">
        <v>36</v>
      </c>
      <c r="C127" s="8" t="s">
        <v>11</v>
      </c>
      <c r="D127" s="36" t="s">
        <v>81</v>
      </c>
      <c r="E127" s="61">
        <v>0.5</v>
      </c>
      <c r="G127" s="30" t="s">
        <v>191</v>
      </c>
      <c r="H127" s="30" t="s">
        <v>210</v>
      </c>
      <c r="AB127" s="76"/>
    </row>
    <row r="128" spans="1:28" x14ac:dyDescent="0.3">
      <c r="A128" s="119"/>
      <c r="B128" s="8" t="s">
        <v>37</v>
      </c>
      <c r="C128" s="8" t="s">
        <v>11</v>
      </c>
      <c r="D128" s="36" t="s">
        <v>81</v>
      </c>
      <c r="E128" s="61">
        <v>0.75</v>
      </c>
      <c r="G128" s="30" t="s">
        <v>190</v>
      </c>
      <c r="H128" s="30" t="s">
        <v>211</v>
      </c>
      <c r="AB128" s="76"/>
    </row>
    <row r="129" spans="1:28" ht="16.5" customHeight="1" x14ac:dyDescent="0.3">
      <c r="A129" s="119" t="s">
        <v>86</v>
      </c>
      <c r="B129" s="36" t="s">
        <v>6</v>
      </c>
      <c r="C129" s="36" t="s">
        <v>84</v>
      </c>
      <c r="D129" s="51" t="s">
        <v>80</v>
      </c>
      <c r="E129" s="62" t="s">
        <v>48</v>
      </c>
      <c r="F129" s="54" t="s">
        <v>48</v>
      </c>
      <c r="G129" s="67" t="s">
        <v>48</v>
      </c>
      <c r="H129" s="67" t="s">
        <v>48</v>
      </c>
      <c r="AB129" s="76"/>
    </row>
    <row r="130" spans="1:28" x14ac:dyDescent="0.3">
      <c r="A130" s="119"/>
      <c r="B130" s="36" t="s">
        <v>7</v>
      </c>
      <c r="C130" s="36" t="s">
        <v>84</v>
      </c>
      <c r="D130" s="36" t="s">
        <v>81</v>
      </c>
      <c r="E130" s="61">
        <v>0.25</v>
      </c>
      <c r="G130" s="30" t="s">
        <v>186</v>
      </c>
      <c r="H130" s="30" t="s">
        <v>217</v>
      </c>
      <c r="I130" s="63" t="s">
        <v>265</v>
      </c>
      <c r="J130" s="63" t="s">
        <v>275</v>
      </c>
      <c r="K130" s="1">
        <v>20</v>
      </c>
      <c r="L130" s="1">
        <v>20</v>
      </c>
      <c r="M130" s="63" t="s">
        <v>269</v>
      </c>
      <c r="N130" s="1">
        <v>22</v>
      </c>
      <c r="O130" s="1">
        <f>VLOOKUP(I130,$S$59:$W$88,5,FALSE)*K130+VLOOKUP(J130,$S$59:$W$88,5,FALSE)*L130+VLOOKUP(M130,$S$59:$W$88,5,FALSE)*N130</f>
        <v>21660</v>
      </c>
      <c r="P130" s="1">
        <f>E130*24*3600</f>
        <v>21600</v>
      </c>
      <c r="AB130" s="76"/>
    </row>
    <row r="131" spans="1:28" x14ac:dyDescent="0.3">
      <c r="A131" s="119"/>
      <c r="B131" s="36" t="s">
        <v>8</v>
      </c>
      <c r="C131" s="36" t="s">
        <v>84</v>
      </c>
      <c r="D131" s="36" t="s">
        <v>81</v>
      </c>
      <c r="E131" s="61">
        <v>0.3</v>
      </c>
      <c r="G131" s="30" t="s">
        <v>183</v>
      </c>
      <c r="H131" s="30" t="s">
        <v>218</v>
      </c>
      <c r="I131" s="63" t="s">
        <v>270</v>
      </c>
      <c r="J131" s="63" t="s">
        <v>44</v>
      </c>
      <c r="K131" s="1">
        <v>10</v>
      </c>
      <c r="L131" s="1">
        <v>10</v>
      </c>
      <c r="M131" s="63" t="s">
        <v>266</v>
      </c>
      <c r="N131" s="1">
        <v>9</v>
      </c>
      <c r="O131" s="1">
        <f>VLOOKUP(I131,$S$59:$W$88,5,FALSE)*K131+VLOOKUP(J131,$S$59:$W$88,5,FALSE)*L131+VLOOKUP(M131,$S$59:$W$88,5,FALSE)*N131</f>
        <v>25500</v>
      </c>
      <c r="P131" s="1">
        <f>E131*24*3600</f>
        <v>25919.999999999996</v>
      </c>
      <c r="AB131" s="76"/>
    </row>
    <row r="132" spans="1:28" x14ac:dyDescent="0.3">
      <c r="A132" s="119"/>
      <c r="B132" s="8" t="s">
        <v>36</v>
      </c>
      <c r="C132" s="8" t="s">
        <v>84</v>
      </c>
      <c r="D132" s="36" t="s">
        <v>81</v>
      </c>
      <c r="E132" s="61">
        <v>0.5</v>
      </c>
      <c r="G132" s="30" t="s">
        <v>184</v>
      </c>
      <c r="H132" s="30" t="s">
        <v>219</v>
      </c>
      <c r="AB132" s="76"/>
    </row>
    <row r="133" spans="1:28" x14ac:dyDescent="0.3">
      <c r="A133" s="119"/>
      <c r="B133" s="8" t="s">
        <v>37</v>
      </c>
      <c r="C133" s="8" t="s">
        <v>84</v>
      </c>
      <c r="D133" s="36" t="s">
        <v>81</v>
      </c>
      <c r="E133" s="61">
        <v>0.75</v>
      </c>
      <c r="G133" s="30" t="s">
        <v>185</v>
      </c>
      <c r="H133" s="30" t="s">
        <v>216</v>
      </c>
      <c r="AB133" s="76"/>
    </row>
  </sheetData>
  <autoFilter ref="A1:AG133">
    <filterColumn colId="26" showButton="0"/>
  </autoFilter>
  <mergeCells count="31">
    <mergeCell ref="Q13:Q17"/>
    <mergeCell ref="A59:A63"/>
    <mergeCell ref="A64:A68"/>
    <mergeCell ref="A69:A73"/>
    <mergeCell ref="AA1:AB1"/>
    <mergeCell ref="H3:H7"/>
    <mergeCell ref="C33:I37"/>
    <mergeCell ref="A33:A37"/>
    <mergeCell ref="A3:A7"/>
    <mergeCell ref="A8:A12"/>
    <mergeCell ref="A13:A17"/>
    <mergeCell ref="A18:A22"/>
    <mergeCell ref="A23:A27"/>
    <mergeCell ref="A28:A32"/>
    <mergeCell ref="Q8:Q12"/>
    <mergeCell ref="Q18:Q22"/>
    <mergeCell ref="Q23:Q27"/>
    <mergeCell ref="Q28:Q32"/>
    <mergeCell ref="Q33:Q37"/>
    <mergeCell ref="A89:A93"/>
    <mergeCell ref="A94:A98"/>
    <mergeCell ref="A99:A103"/>
    <mergeCell ref="A74:A78"/>
    <mergeCell ref="A79:A83"/>
    <mergeCell ref="A84:A88"/>
    <mergeCell ref="A119:A123"/>
    <mergeCell ref="A124:A128"/>
    <mergeCell ref="A129:A133"/>
    <mergeCell ref="A104:A108"/>
    <mergeCell ref="A109:A113"/>
    <mergeCell ref="A114:A118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86"/>
  <sheetViews>
    <sheetView topLeftCell="A4" zoomScale="85" zoomScaleNormal="85" workbookViewId="0">
      <pane xSplit="5" ySplit="7" topLeftCell="F16" activePane="bottomRight" state="frozen"/>
      <selection activeCell="B4" sqref="B4"/>
      <selection pane="topRight" activeCell="F4" sqref="F4"/>
      <selection pane="bottomLeft" activeCell="B11" sqref="B11"/>
      <selection pane="bottomRight" activeCell="K286" sqref="K254:K286"/>
    </sheetView>
  </sheetViews>
  <sheetFormatPr defaultRowHeight="16.5" x14ac:dyDescent="0.3"/>
  <cols>
    <col min="1" max="1" width="9" style="1" customWidth="1"/>
    <col min="2" max="2" width="12.625" style="1" customWidth="1"/>
    <col min="3" max="3" width="9.25" style="1" bestFit="1" customWidth="1"/>
    <col min="4" max="5" width="9" style="1" customWidth="1"/>
    <col min="6" max="6" width="13.5" style="1" customWidth="1"/>
    <col min="7" max="9" width="9" style="1" customWidth="1"/>
    <col min="10" max="10" width="11" style="1" customWidth="1"/>
    <col min="11" max="18" width="9" style="1" customWidth="1"/>
    <col min="19" max="23" width="9" style="1"/>
    <col min="24" max="24" width="10.75" style="1" customWidth="1"/>
    <col min="25" max="31" width="9" style="1"/>
    <col min="32" max="32" width="12.25" style="1" customWidth="1"/>
    <col min="33" max="16384" width="9" style="1"/>
  </cols>
  <sheetData>
    <row r="1" spans="1:39" x14ac:dyDescent="0.3">
      <c r="J1" s="127" t="s">
        <v>304</v>
      </c>
      <c r="K1" s="127"/>
      <c r="L1" s="127"/>
      <c r="M1" s="127"/>
      <c r="N1" s="127"/>
      <c r="O1" s="127"/>
      <c r="P1" s="127"/>
      <c r="Q1" s="127"/>
      <c r="R1" s="127"/>
      <c r="S1" s="127"/>
      <c r="T1" s="127"/>
    </row>
    <row r="2" spans="1:39" x14ac:dyDescent="0.3">
      <c r="A2" s="1" t="s">
        <v>300</v>
      </c>
      <c r="C2" s="120" t="s">
        <v>320</v>
      </c>
      <c r="D2" s="120"/>
      <c r="G2" s="1" t="s">
        <v>301</v>
      </c>
      <c r="H2" s="1" t="s">
        <v>302</v>
      </c>
      <c r="I2" s="1" t="s">
        <v>303</v>
      </c>
      <c r="J2" s="1" t="s">
        <v>305</v>
      </c>
      <c r="K2" s="1" t="s">
        <v>306</v>
      </c>
      <c r="L2" s="1" t="s">
        <v>307</v>
      </c>
      <c r="M2" s="1" t="s">
        <v>308</v>
      </c>
      <c r="N2" s="1" t="s">
        <v>309</v>
      </c>
      <c r="O2" s="1" t="s">
        <v>311</v>
      </c>
      <c r="P2" s="1" t="s">
        <v>310</v>
      </c>
    </row>
    <row r="3" spans="1:39" x14ac:dyDescent="0.3">
      <c r="A3" s="77">
        <v>1</v>
      </c>
      <c r="B3" s="18" t="s">
        <v>0</v>
      </c>
      <c r="C3" s="83" t="s">
        <v>314</v>
      </c>
      <c r="D3" s="83"/>
      <c r="E3" s="77">
        <v>24</v>
      </c>
      <c r="F3" s="77">
        <v>25</v>
      </c>
      <c r="G3" s="77">
        <f>E3*F3</f>
        <v>600</v>
      </c>
      <c r="H3" s="79">
        <v>0.05</v>
      </c>
      <c r="I3" s="77">
        <f>ROUNDUP(H3*G3,0)</f>
        <v>30</v>
      </c>
      <c r="J3" s="77">
        <v>1</v>
      </c>
      <c r="K3" s="77">
        <v>1</v>
      </c>
      <c r="L3" s="77">
        <v>2</v>
      </c>
      <c r="M3" s="77">
        <v>1</v>
      </c>
      <c r="N3" s="77">
        <v>5</v>
      </c>
      <c r="O3" s="77">
        <v>1</v>
      </c>
      <c r="P3" s="80">
        <f>SUM(I3:O3)/G3</f>
        <v>6.8333333333333329E-2</v>
      </c>
      <c r="Q3" s="80"/>
      <c r="R3" s="80" t="s">
        <v>577</v>
      </c>
      <c r="S3" s="1">
        <f>I3-N3</f>
        <v>25</v>
      </c>
      <c r="T3" s="1">
        <f>(S3-1)*2+5</f>
        <v>53</v>
      </c>
      <c r="U3" s="1">
        <f>L3*2+K3*5+J3*3+O3*5+10</f>
        <v>27</v>
      </c>
      <c r="V3" s="1">
        <f>T3+U3</f>
        <v>80</v>
      </c>
    </row>
    <row r="4" spans="1:39" x14ac:dyDescent="0.3">
      <c r="A4" s="77">
        <v>2</v>
      </c>
      <c r="B4" s="18" t="s">
        <v>1</v>
      </c>
      <c r="C4" s="83" t="s">
        <v>312</v>
      </c>
      <c r="E4" s="77">
        <v>25</v>
      </c>
      <c r="F4" s="77">
        <v>26</v>
      </c>
      <c r="G4" s="77">
        <f t="shared" ref="G4:G8" si="0">E4*F4</f>
        <v>650</v>
      </c>
      <c r="H4" s="79">
        <v>0.05</v>
      </c>
      <c r="I4" s="77">
        <f t="shared" ref="I4:I8" si="1">ROUNDUP(H4*G4,0)</f>
        <v>33</v>
      </c>
      <c r="J4" s="77">
        <v>1</v>
      </c>
      <c r="K4" s="77">
        <v>1</v>
      </c>
      <c r="L4" s="77">
        <v>2</v>
      </c>
      <c r="M4" s="77">
        <v>1</v>
      </c>
      <c r="N4" s="77">
        <v>5</v>
      </c>
      <c r="O4" s="77">
        <v>1</v>
      </c>
      <c r="P4" s="80">
        <f t="shared" ref="P4:P8" si="2">SUM(I4:O4)/G4</f>
        <v>6.7692307692307691E-2</v>
      </c>
      <c r="Q4" s="80"/>
      <c r="R4" s="80" t="s">
        <v>577</v>
      </c>
      <c r="S4" s="1">
        <f t="shared" ref="S4:S8" si="3">I4-N4</f>
        <v>28</v>
      </c>
      <c r="T4" s="1">
        <f t="shared" ref="T4:T8" si="4">(S4-1)*2+5</f>
        <v>59</v>
      </c>
      <c r="U4" s="1">
        <f t="shared" ref="U4:U8" si="5">L4*2+K4*5+J4*3+O4*5+10</f>
        <v>27</v>
      </c>
      <c r="V4" s="1">
        <f t="shared" ref="V4:V8" si="6">T4+U4</f>
        <v>86</v>
      </c>
    </row>
    <row r="5" spans="1:39" x14ac:dyDescent="0.3">
      <c r="A5" s="77">
        <v>3</v>
      </c>
      <c r="B5" s="18" t="s">
        <v>2</v>
      </c>
      <c r="C5" s="83" t="s">
        <v>313</v>
      </c>
      <c r="D5" s="83" t="s">
        <v>315</v>
      </c>
      <c r="E5" s="77">
        <v>26</v>
      </c>
      <c r="F5" s="77">
        <v>28</v>
      </c>
      <c r="G5" s="77">
        <f t="shared" si="0"/>
        <v>728</v>
      </c>
      <c r="H5" s="79">
        <v>0.05</v>
      </c>
      <c r="I5" s="77">
        <f t="shared" si="1"/>
        <v>37</v>
      </c>
      <c r="J5" s="77">
        <v>1</v>
      </c>
      <c r="K5" s="77">
        <v>1</v>
      </c>
      <c r="L5" s="77">
        <v>2</v>
      </c>
      <c r="M5" s="77">
        <v>1</v>
      </c>
      <c r="N5" s="77">
        <v>6</v>
      </c>
      <c r="O5" s="77">
        <v>1</v>
      </c>
      <c r="P5" s="80">
        <f t="shared" si="2"/>
        <v>6.7307692307692304E-2</v>
      </c>
      <c r="Q5" s="80"/>
      <c r="R5" s="80" t="s">
        <v>577</v>
      </c>
      <c r="S5" s="1">
        <f t="shared" si="3"/>
        <v>31</v>
      </c>
      <c r="T5" s="1">
        <f t="shared" si="4"/>
        <v>65</v>
      </c>
      <c r="U5" s="1">
        <f t="shared" si="5"/>
        <v>27</v>
      </c>
      <c r="V5" s="1">
        <f t="shared" si="6"/>
        <v>92</v>
      </c>
    </row>
    <row r="6" spans="1:39" x14ac:dyDescent="0.3">
      <c r="A6" s="77">
        <v>4</v>
      </c>
      <c r="B6" s="18" t="s">
        <v>3</v>
      </c>
      <c r="C6" s="82" t="s">
        <v>317</v>
      </c>
      <c r="E6" s="77">
        <v>28</v>
      </c>
      <c r="F6" s="77">
        <v>30</v>
      </c>
      <c r="G6" s="77">
        <f t="shared" si="0"/>
        <v>840</v>
      </c>
      <c r="H6" s="79">
        <v>0.05</v>
      </c>
      <c r="I6" s="77">
        <f t="shared" si="1"/>
        <v>42</v>
      </c>
      <c r="J6" s="77">
        <v>1</v>
      </c>
      <c r="K6" s="77">
        <v>1</v>
      </c>
      <c r="L6" s="77">
        <v>2</v>
      </c>
      <c r="M6" s="77">
        <v>1</v>
      </c>
      <c r="N6" s="77">
        <v>6</v>
      </c>
      <c r="O6" s="77">
        <v>1</v>
      </c>
      <c r="P6" s="80">
        <f t="shared" si="2"/>
        <v>6.4285714285714279E-2</v>
      </c>
      <c r="Q6" s="80"/>
      <c r="R6" s="80" t="s">
        <v>577</v>
      </c>
      <c r="S6" s="1">
        <f t="shared" si="3"/>
        <v>36</v>
      </c>
      <c r="T6" s="1">
        <f t="shared" si="4"/>
        <v>75</v>
      </c>
      <c r="U6" s="1">
        <f t="shared" si="5"/>
        <v>27</v>
      </c>
      <c r="V6" s="1">
        <f t="shared" si="6"/>
        <v>102</v>
      </c>
    </row>
    <row r="7" spans="1:39" x14ac:dyDescent="0.3">
      <c r="A7" s="77">
        <v>5</v>
      </c>
      <c r="B7" s="18" t="s">
        <v>4</v>
      </c>
      <c r="C7" s="83" t="s">
        <v>316</v>
      </c>
      <c r="D7" s="82"/>
      <c r="E7" s="77">
        <v>30</v>
      </c>
      <c r="F7" s="77">
        <v>32</v>
      </c>
      <c r="G7" s="77">
        <f t="shared" si="0"/>
        <v>960</v>
      </c>
      <c r="H7" s="79">
        <v>0.05</v>
      </c>
      <c r="I7" s="77">
        <f t="shared" si="1"/>
        <v>48</v>
      </c>
      <c r="J7" s="77">
        <v>1</v>
      </c>
      <c r="K7" s="77">
        <v>1</v>
      </c>
      <c r="L7" s="77">
        <v>2</v>
      </c>
      <c r="M7" s="77">
        <v>1</v>
      </c>
      <c r="N7" s="77">
        <v>8</v>
      </c>
      <c r="O7" s="77">
        <v>1</v>
      </c>
      <c r="P7" s="80">
        <f t="shared" si="2"/>
        <v>6.458333333333334E-2</v>
      </c>
      <c r="Q7" s="80"/>
      <c r="R7" s="80" t="s">
        <v>577</v>
      </c>
      <c r="S7" s="1">
        <f t="shared" si="3"/>
        <v>40</v>
      </c>
      <c r="T7" s="1">
        <f t="shared" si="4"/>
        <v>83</v>
      </c>
      <c r="U7" s="1">
        <f t="shared" si="5"/>
        <v>27</v>
      </c>
      <c r="V7" s="1">
        <f t="shared" si="6"/>
        <v>110</v>
      </c>
    </row>
    <row r="8" spans="1:39" x14ac:dyDescent="0.3">
      <c r="A8" s="77">
        <v>6</v>
      </c>
      <c r="B8" s="21" t="s">
        <v>5</v>
      </c>
      <c r="C8" s="83" t="s">
        <v>318</v>
      </c>
      <c r="D8" s="83" t="s">
        <v>319</v>
      </c>
      <c r="E8" s="77">
        <v>32</v>
      </c>
      <c r="F8" s="77">
        <v>33</v>
      </c>
      <c r="G8" s="77">
        <f t="shared" si="0"/>
        <v>1056</v>
      </c>
      <c r="H8" s="79">
        <v>0.05</v>
      </c>
      <c r="I8" s="77">
        <f t="shared" si="1"/>
        <v>53</v>
      </c>
      <c r="J8" s="77">
        <v>1</v>
      </c>
      <c r="K8" s="77">
        <v>1</v>
      </c>
      <c r="L8" s="77">
        <v>2</v>
      </c>
      <c r="M8" s="77">
        <v>1</v>
      </c>
      <c r="N8" s="77">
        <v>8</v>
      </c>
      <c r="O8" s="77">
        <v>1</v>
      </c>
      <c r="P8" s="80">
        <f t="shared" si="2"/>
        <v>6.3446969696969696E-2</v>
      </c>
      <c r="Q8" s="80"/>
      <c r="R8" s="80" t="s">
        <v>577</v>
      </c>
      <c r="S8" s="1">
        <f t="shared" si="3"/>
        <v>45</v>
      </c>
      <c r="T8" s="1">
        <f t="shared" si="4"/>
        <v>93</v>
      </c>
      <c r="U8" s="1">
        <f t="shared" si="5"/>
        <v>27</v>
      </c>
      <c r="V8" s="1">
        <f t="shared" si="6"/>
        <v>120</v>
      </c>
    </row>
    <row r="9" spans="1:39" x14ac:dyDescent="0.3">
      <c r="A9" s="81"/>
      <c r="B9" s="49"/>
      <c r="C9" s="83"/>
      <c r="D9" s="83"/>
      <c r="E9" s="81"/>
      <c r="F9" s="81"/>
      <c r="G9" s="81"/>
      <c r="H9" s="79"/>
      <c r="I9" s="81"/>
      <c r="J9" s="81">
        <f>兵种数据A!E8</f>
        <v>4.2</v>
      </c>
      <c r="K9" s="81"/>
      <c r="L9" s="81"/>
      <c r="M9" s="81"/>
      <c r="N9" s="81"/>
      <c r="O9" s="81"/>
      <c r="P9" s="80"/>
      <c r="Q9" s="80"/>
      <c r="R9" s="80"/>
      <c r="T9" s="1">
        <f>SUM(T11:T253)</f>
        <v>3538</v>
      </c>
    </row>
    <row r="10" spans="1:39" x14ac:dyDescent="0.3">
      <c r="A10" s="77"/>
      <c r="B10" s="78"/>
      <c r="C10" s="78"/>
      <c r="D10" s="78" t="s">
        <v>328</v>
      </c>
      <c r="E10" s="90" t="s">
        <v>344</v>
      </c>
      <c r="F10" s="77" t="s">
        <v>343</v>
      </c>
      <c r="G10" s="17" t="s">
        <v>337</v>
      </c>
      <c r="H10" s="1" t="s">
        <v>345</v>
      </c>
      <c r="I10" s="1" t="s">
        <v>338</v>
      </c>
      <c r="J10" s="77" t="s">
        <v>339</v>
      </c>
      <c r="K10" s="77" t="s">
        <v>340</v>
      </c>
      <c r="L10" s="77" t="s">
        <v>341</v>
      </c>
      <c r="M10" s="77" t="s">
        <v>329</v>
      </c>
      <c r="N10" s="1" t="s">
        <v>342</v>
      </c>
      <c r="O10" s="1" t="s">
        <v>346</v>
      </c>
      <c r="P10" s="1" t="s">
        <v>514</v>
      </c>
      <c r="Q10" s="120" t="s">
        <v>523</v>
      </c>
      <c r="R10" s="120"/>
      <c r="S10" s="1" t="s">
        <v>347</v>
      </c>
      <c r="T10" s="1" t="s">
        <v>348</v>
      </c>
      <c r="U10" s="7"/>
      <c r="V10" s="1" t="s">
        <v>455</v>
      </c>
    </row>
    <row r="11" spans="1:39" x14ac:dyDescent="0.3">
      <c r="B11" s="18" t="s">
        <v>0</v>
      </c>
      <c r="C11" s="63" t="s">
        <v>325</v>
      </c>
      <c r="D11" s="1">
        <v>2</v>
      </c>
      <c r="E11" s="1">
        <v>1</v>
      </c>
      <c r="F11" s="1">
        <v>0.4</v>
      </c>
      <c r="G11" s="17">
        <f>ROUND(VLOOKUP(E11,兵种数据A!$A$2:$B$6,2,FALSE)*F11,0)</f>
        <v>2</v>
      </c>
      <c r="H11" s="1">
        <v>1</v>
      </c>
      <c r="I11" s="1">
        <f>100-J11</f>
        <v>55</v>
      </c>
      <c r="J11" s="1">
        <v>45</v>
      </c>
      <c r="K11" s="1">
        <f>ROUND(J11/100*G11*$J$9,0)</f>
        <v>4</v>
      </c>
      <c r="L11" s="1">
        <f>G11*I11/100</f>
        <v>1.1000000000000001</v>
      </c>
      <c r="M11" s="1">
        <v>0.5</v>
      </c>
      <c r="N11" s="1">
        <f>ROUND(L11/M11,0)</f>
        <v>2</v>
      </c>
      <c r="O11" s="1">
        <f>ROUND(1/M11,2)</f>
        <v>2</v>
      </c>
      <c r="Q11" s="13" t="s">
        <v>41</v>
      </c>
      <c r="R11" s="5" t="s">
        <v>59</v>
      </c>
      <c r="S11" s="1">
        <v>2</v>
      </c>
      <c r="T11" s="91">
        <f t="shared" ref="T11:T74" si="7">S11*D11</f>
        <v>4</v>
      </c>
      <c r="V11" s="13" t="s">
        <v>41</v>
      </c>
      <c r="W11" s="13" t="s">
        <v>53</v>
      </c>
    </row>
    <row r="12" spans="1:39" x14ac:dyDescent="0.3">
      <c r="B12" s="18" t="s">
        <v>0</v>
      </c>
      <c r="C12" s="63" t="s">
        <v>325</v>
      </c>
      <c r="D12" s="1">
        <v>2</v>
      </c>
      <c r="E12" s="1">
        <v>1</v>
      </c>
      <c r="F12" s="1">
        <v>0.4</v>
      </c>
      <c r="G12" s="17">
        <f>ROUND(VLOOKUP(E12,兵种数据A!$A$2:$B$6,2,FALSE)*F12,0)</f>
        <v>2</v>
      </c>
      <c r="H12" s="1">
        <v>1</v>
      </c>
      <c r="I12" s="1">
        <f t="shared" ref="I12:I75" si="8">100-J12</f>
        <v>55</v>
      </c>
      <c r="J12" s="1">
        <v>45</v>
      </c>
      <c r="K12" s="1">
        <f t="shared" ref="K12:K75" si="9">ROUND(J12/100*G12*$J$9,0)</f>
        <v>4</v>
      </c>
      <c r="L12" s="1">
        <f t="shared" ref="L12:L75" si="10">G12*I12/100</f>
        <v>1.1000000000000001</v>
      </c>
      <c r="M12" s="1">
        <v>0.5</v>
      </c>
      <c r="N12" s="1">
        <f t="shared" ref="N12:N75" si="11">ROUND(L12/M12,0)</f>
        <v>2</v>
      </c>
      <c r="O12" s="1">
        <f t="shared" ref="O12:O75" si="12">ROUND(1/M12,2)</f>
        <v>2</v>
      </c>
      <c r="Q12" s="13" t="s">
        <v>41</v>
      </c>
      <c r="R12" s="5" t="s">
        <v>59</v>
      </c>
      <c r="S12" s="1">
        <v>2</v>
      </c>
      <c r="T12" s="91">
        <f t="shared" si="7"/>
        <v>4</v>
      </c>
      <c r="V12" s="13" t="s">
        <v>40</v>
      </c>
      <c r="W12" s="13" t="s">
        <v>56</v>
      </c>
    </row>
    <row r="13" spans="1:39" x14ac:dyDescent="0.3">
      <c r="B13" s="18" t="s">
        <v>0</v>
      </c>
      <c r="C13" s="63" t="s">
        <v>325</v>
      </c>
      <c r="D13" s="1">
        <v>2</v>
      </c>
      <c r="E13" s="1">
        <v>1</v>
      </c>
      <c r="F13" s="1">
        <v>0.4</v>
      </c>
      <c r="G13" s="17">
        <f>ROUND(VLOOKUP(E13,兵种数据A!$A$2:$B$6,2,FALSE)*F13,0)</f>
        <v>2</v>
      </c>
      <c r="H13" s="1">
        <v>1</v>
      </c>
      <c r="I13" s="1">
        <f t="shared" si="8"/>
        <v>55</v>
      </c>
      <c r="J13" s="1">
        <v>45</v>
      </c>
      <c r="K13" s="1">
        <f t="shared" si="9"/>
        <v>4</v>
      </c>
      <c r="L13" s="1">
        <f t="shared" si="10"/>
        <v>1.1000000000000001</v>
      </c>
      <c r="M13" s="1">
        <v>0.5</v>
      </c>
      <c r="N13" s="1">
        <f t="shared" si="11"/>
        <v>2</v>
      </c>
      <c r="O13" s="1">
        <f t="shared" si="12"/>
        <v>2</v>
      </c>
      <c r="Q13" s="13" t="s">
        <v>41</v>
      </c>
      <c r="R13" s="5" t="s">
        <v>59</v>
      </c>
      <c r="S13" s="1">
        <v>2</v>
      </c>
      <c r="T13" s="91">
        <f t="shared" si="7"/>
        <v>4</v>
      </c>
      <c r="V13" s="5" t="s">
        <v>59</v>
      </c>
      <c r="W13" s="14" t="s">
        <v>60</v>
      </c>
    </row>
    <row r="14" spans="1:39" x14ac:dyDescent="0.3">
      <c r="B14" s="18" t="s">
        <v>0</v>
      </c>
      <c r="C14" s="63" t="s">
        <v>325</v>
      </c>
      <c r="D14" s="1">
        <v>2</v>
      </c>
      <c r="E14" s="1">
        <v>1</v>
      </c>
      <c r="F14" s="1">
        <v>0.4</v>
      </c>
      <c r="G14" s="17">
        <f>ROUND(VLOOKUP(E14,兵种数据A!$A$2:$B$6,2,FALSE)*F14,0)</f>
        <v>2</v>
      </c>
      <c r="H14" s="1">
        <v>1</v>
      </c>
      <c r="I14" s="1">
        <f t="shared" si="8"/>
        <v>55</v>
      </c>
      <c r="J14" s="1">
        <v>45</v>
      </c>
      <c r="K14" s="1">
        <f t="shared" si="9"/>
        <v>4</v>
      </c>
      <c r="L14" s="1">
        <f t="shared" si="10"/>
        <v>1.1000000000000001</v>
      </c>
      <c r="M14" s="1">
        <v>0.5</v>
      </c>
      <c r="N14" s="1">
        <f t="shared" si="11"/>
        <v>2</v>
      </c>
      <c r="O14" s="1">
        <f t="shared" si="12"/>
        <v>2</v>
      </c>
      <c r="Q14" s="13" t="s">
        <v>41</v>
      </c>
      <c r="R14" s="5" t="s">
        <v>59</v>
      </c>
      <c r="S14" s="1">
        <v>2</v>
      </c>
      <c r="T14" s="91">
        <f t="shared" si="7"/>
        <v>4</v>
      </c>
      <c r="V14" s="15" t="s">
        <v>52</v>
      </c>
      <c r="W14" s="13" t="s">
        <v>285</v>
      </c>
    </row>
    <row r="15" spans="1:39" x14ac:dyDescent="0.3">
      <c r="B15" s="18" t="s">
        <v>0</v>
      </c>
      <c r="C15" s="63" t="s">
        <v>325</v>
      </c>
      <c r="D15" s="1">
        <v>2</v>
      </c>
      <c r="E15" s="1">
        <v>1</v>
      </c>
      <c r="F15" s="1">
        <v>0.4</v>
      </c>
      <c r="G15" s="93">
        <f>ROUND(VLOOKUP(E15,兵种数据A!$A$2:$B$6,2,FALSE)*F15,0)</f>
        <v>2</v>
      </c>
      <c r="H15" s="92">
        <v>1</v>
      </c>
      <c r="I15" s="92">
        <f t="shared" si="8"/>
        <v>55</v>
      </c>
      <c r="J15" s="92">
        <v>45</v>
      </c>
      <c r="K15" s="92">
        <f t="shared" si="9"/>
        <v>4</v>
      </c>
      <c r="L15" s="92">
        <f t="shared" si="10"/>
        <v>1.1000000000000001</v>
      </c>
      <c r="M15" s="92">
        <v>0.5</v>
      </c>
      <c r="N15" s="92">
        <f t="shared" si="11"/>
        <v>2</v>
      </c>
      <c r="O15" s="1">
        <f t="shared" si="12"/>
        <v>2</v>
      </c>
      <c r="P15" s="63" t="s">
        <v>512</v>
      </c>
      <c r="Q15" s="13" t="s">
        <v>41</v>
      </c>
      <c r="R15" s="5" t="s">
        <v>59</v>
      </c>
      <c r="S15" s="1">
        <v>2</v>
      </c>
      <c r="T15" s="91">
        <f t="shared" si="7"/>
        <v>4</v>
      </c>
      <c r="U15" s="75"/>
      <c r="V15" s="75"/>
    </row>
    <row r="16" spans="1:39" x14ac:dyDescent="0.3">
      <c r="B16" s="18" t="s">
        <v>0</v>
      </c>
      <c r="C16" s="63" t="s">
        <v>325</v>
      </c>
      <c r="D16" s="1">
        <v>2</v>
      </c>
      <c r="E16" s="1">
        <v>1</v>
      </c>
      <c r="F16" s="1">
        <v>0.4</v>
      </c>
      <c r="G16" s="17">
        <f>ROUND(VLOOKUP(E16,兵种数据A!$A$2:$B$6,2,FALSE)*F16,0)</f>
        <v>2</v>
      </c>
      <c r="H16" s="1">
        <v>1</v>
      </c>
      <c r="I16" s="1">
        <f t="shared" si="8"/>
        <v>50</v>
      </c>
      <c r="J16" s="1">
        <v>50</v>
      </c>
      <c r="K16" s="1">
        <f t="shared" si="9"/>
        <v>4</v>
      </c>
      <c r="L16" s="1">
        <f t="shared" si="10"/>
        <v>1</v>
      </c>
      <c r="M16" s="1">
        <v>0.4</v>
      </c>
      <c r="N16" s="1">
        <f t="shared" si="11"/>
        <v>3</v>
      </c>
      <c r="O16" s="1">
        <f t="shared" si="12"/>
        <v>2.5</v>
      </c>
      <c r="Q16" s="15" t="s">
        <v>52</v>
      </c>
      <c r="R16" s="13" t="s">
        <v>40</v>
      </c>
      <c r="S16" s="1">
        <v>2</v>
      </c>
      <c r="T16" s="91">
        <f t="shared" si="7"/>
        <v>4</v>
      </c>
      <c r="U16" s="75"/>
      <c r="V16" s="1" t="s">
        <v>156</v>
      </c>
      <c r="W16" s="1" t="s">
        <v>324</v>
      </c>
      <c r="X16" s="1" t="s">
        <v>323</v>
      </c>
      <c r="Y16" s="120" t="s">
        <v>320</v>
      </c>
      <c r="Z16" s="120"/>
      <c r="AB16" s="1" t="s">
        <v>327</v>
      </c>
      <c r="AC16" s="1" t="s">
        <v>355</v>
      </c>
      <c r="AL16" s="1" t="s">
        <v>381</v>
      </c>
      <c r="AM16" s="1" t="s">
        <v>445</v>
      </c>
    </row>
    <row r="17" spans="2:45" x14ac:dyDescent="0.3">
      <c r="B17" s="18" t="s">
        <v>0</v>
      </c>
      <c r="C17" s="63" t="s">
        <v>325</v>
      </c>
      <c r="D17" s="1">
        <v>2</v>
      </c>
      <c r="E17" s="1">
        <v>1</v>
      </c>
      <c r="F17" s="1">
        <v>0.4</v>
      </c>
      <c r="G17" s="17">
        <f>ROUND(VLOOKUP(E17,兵种数据A!$A$2:$B$6,2,FALSE)*F17,0)</f>
        <v>2</v>
      </c>
      <c r="H17" s="1">
        <v>1</v>
      </c>
      <c r="I17" s="1">
        <f t="shared" si="8"/>
        <v>50</v>
      </c>
      <c r="J17" s="1">
        <v>50</v>
      </c>
      <c r="K17" s="1">
        <f t="shared" si="9"/>
        <v>4</v>
      </c>
      <c r="L17" s="1">
        <f t="shared" si="10"/>
        <v>1</v>
      </c>
      <c r="M17" s="1">
        <v>0.4</v>
      </c>
      <c r="N17" s="1">
        <f t="shared" si="11"/>
        <v>3</v>
      </c>
      <c r="O17" s="1">
        <f t="shared" si="12"/>
        <v>2.5</v>
      </c>
      <c r="Q17" s="15" t="s">
        <v>52</v>
      </c>
      <c r="R17" s="13" t="s">
        <v>40</v>
      </c>
      <c r="S17" s="1">
        <v>2</v>
      </c>
      <c r="T17" s="91">
        <f t="shared" si="7"/>
        <v>4</v>
      </c>
      <c r="V17" s="18" t="s">
        <v>0</v>
      </c>
      <c r="X17" s="20"/>
      <c r="Y17" s="83" t="s">
        <v>314</v>
      </c>
      <c r="Z17" s="83"/>
      <c r="AB17" s="1" t="s">
        <v>389</v>
      </c>
      <c r="AF17" s="1" t="s">
        <v>392</v>
      </c>
      <c r="AI17" s="1" t="s">
        <v>411</v>
      </c>
      <c r="AM17" s="1" t="s">
        <v>435</v>
      </c>
    </row>
    <row r="18" spans="2:45" x14ac:dyDescent="0.3">
      <c r="B18" s="18" t="s">
        <v>0</v>
      </c>
      <c r="C18" s="63" t="s">
        <v>325</v>
      </c>
      <c r="D18" s="1">
        <v>2</v>
      </c>
      <c r="E18" s="1">
        <v>1</v>
      </c>
      <c r="F18" s="1">
        <v>0.4</v>
      </c>
      <c r="G18" s="17">
        <f>ROUND(VLOOKUP(E18,兵种数据A!$A$2:$B$6,2,FALSE)*F18,0)</f>
        <v>2</v>
      </c>
      <c r="H18" s="1">
        <v>1</v>
      </c>
      <c r="I18" s="1">
        <f t="shared" si="8"/>
        <v>50</v>
      </c>
      <c r="J18" s="1">
        <v>50</v>
      </c>
      <c r="K18" s="1">
        <f t="shared" si="9"/>
        <v>4</v>
      </c>
      <c r="L18" s="1">
        <f t="shared" si="10"/>
        <v>1</v>
      </c>
      <c r="M18" s="1">
        <v>0.4</v>
      </c>
      <c r="N18" s="1">
        <f t="shared" si="11"/>
        <v>3</v>
      </c>
      <c r="O18" s="1">
        <f t="shared" si="12"/>
        <v>2.5</v>
      </c>
      <c r="Q18" s="15" t="s">
        <v>52</v>
      </c>
      <c r="R18" s="13" t="s">
        <v>40</v>
      </c>
      <c r="S18" s="1">
        <v>2</v>
      </c>
      <c r="T18" s="91">
        <f t="shared" si="7"/>
        <v>4</v>
      </c>
      <c r="V18" s="18" t="s">
        <v>1</v>
      </c>
      <c r="X18" s="20" t="s">
        <v>459</v>
      </c>
      <c r="Y18" s="83" t="s">
        <v>312</v>
      </c>
      <c r="AB18" s="1" t="s">
        <v>362</v>
      </c>
      <c r="AD18" s="1">
        <v>1</v>
      </c>
      <c r="AF18" s="1" t="s">
        <v>383</v>
      </c>
      <c r="AG18" s="1">
        <v>1</v>
      </c>
      <c r="AI18" s="1" t="s">
        <v>412</v>
      </c>
      <c r="AJ18" s="1">
        <v>1</v>
      </c>
      <c r="AM18" s="1" t="s">
        <v>425</v>
      </c>
    </row>
    <row r="19" spans="2:45" x14ac:dyDescent="0.3">
      <c r="B19" s="18" t="s">
        <v>0</v>
      </c>
      <c r="C19" s="63" t="s">
        <v>325</v>
      </c>
      <c r="D19" s="1">
        <v>2</v>
      </c>
      <c r="E19" s="1">
        <v>1</v>
      </c>
      <c r="F19" s="1">
        <v>0.4</v>
      </c>
      <c r="G19" s="17">
        <f>ROUND(VLOOKUP(E19,兵种数据A!$A$2:$B$6,2,FALSE)*F19,0)</f>
        <v>2</v>
      </c>
      <c r="H19" s="1">
        <v>1</v>
      </c>
      <c r="I19" s="1">
        <f t="shared" ref="I19:I20" si="13">100-J19</f>
        <v>50</v>
      </c>
      <c r="J19" s="1">
        <v>50</v>
      </c>
      <c r="K19" s="1">
        <f t="shared" si="9"/>
        <v>4</v>
      </c>
      <c r="L19" s="1">
        <f t="shared" si="10"/>
        <v>1</v>
      </c>
      <c r="M19" s="1">
        <v>0.4</v>
      </c>
      <c r="N19" s="1">
        <f t="shared" si="11"/>
        <v>3</v>
      </c>
      <c r="O19" s="1">
        <f t="shared" si="12"/>
        <v>2.5</v>
      </c>
      <c r="Q19" s="15" t="s">
        <v>52</v>
      </c>
      <c r="R19" s="13" t="s">
        <v>40</v>
      </c>
      <c r="S19" s="1">
        <v>2</v>
      </c>
      <c r="T19" s="86">
        <f t="shared" si="7"/>
        <v>4</v>
      </c>
      <c r="V19" s="18" t="s">
        <v>2</v>
      </c>
      <c r="W19" s="1" t="s">
        <v>321</v>
      </c>
      <c r="X19" s="1" t="s">
        <v>160</v>
      </c>
      <c r="Y19" s="83" t="s">
        <v>313</v>
      </c>
      <c r="Z19" s="83" t="s">
        <v>315</v>
      </c>
      <c r="AB19" s="1" t="s">
        <v>363</v>
      </c>
      <c r="AD19" s="1">
        <v>1</v>
      </c>
      <c r="AF19" s="1" t="s">
        <v>384</v>
      </c>
      <c r="AG19" s="1">
        <v>1</v>
      </c>
      <c r="AI19" s="1" t="s">
        <v>413</v>
      </c>
      <c r="AJ19" s="1">
        <v>1</v>
      </c>
      <c r="AM19" s="1" t="s">
        <v>426</v>
      </c>
    </row>
    <row r="20" spans="2:45" x14ac:dyDescent="0.3">
      <c r="B20" s="18" t="s">
        <v>0</v>
      </c>
      <c r="C20" s="63" t="s">
        <v>325</v>
      </c>
      <c r="D20" s="1">
        <v>2</v>
      </c>
      <c r="E20" s="1">
        <v>1</v>
      </c>
      <c r="F20" s="1">
        <v>0.4</v>
      </c>
      <c r="G20" s="107">
        <f>ROUND(VLOOKUP(E20,兵种数据A!$A$2:$B$6,2,FALSE)*F20,0)</f>
        <v>2</v>
      </c>
      <c r="H20" s="75">
        <v>1</v>
      </c>
      <c r="I20" s="75">
        <f t="shared" si="13"/>
        <v>50</v>
      </c>
      <c r="J20" s="75">
        <v>50</v>
      </c>
      <c r="K20" s="75">
        <f t="shared" si="9"/>
        <v>4</v>
      </c>
      <c r="L20" s="75">
        <f t="shared" si="10"/>
        <v>1</v>
      </c>
      <c r="M20" s="75">
        <v>0.4</v>
      </c>
      <c r="N20" s="75">
        <f t="shared" si="11"/>
        <v>3</v>
      </c>
      <c r="O20" s="1">
        <f t="shared" si="12"/>
        <v>2.5</v>
      </c>
      <c r="Q20" s="15" t="s">
        <v>52</v>
      </c>
      <c r="R20" s="13" t="s">
        <v>40</v>
      </c>
      <c r="S20" s="1">
        <v>2</v>
      </c>
      <c r="T20" s="91">
        <f t="shared" si="7"/>
        <v>4</v>
      </c>
      <c r="V20" s="18" t="s">
        <v>3</v>
      </c>
      <c r="W20" s="1" t="s">
        <v>322</v>
      </c>
      <c r="X20" s="22" t="s">
        <v>161</v>
      </c>
      <c r="Y20" s="82" t="s">
        <v>317</v>
      </c>
      <c r="AB20" s="1" t="s">
        <v>364</v>
      </c>
      <c r="AD20" s="1">
        <v>2</v>
      </c>
      <c r="AF20" s="1" t="s">
        <v>385</v>
      </c>
      <c r="AG20" s="1">
        <v>2</v>
      </c>
      <c r="AI20" s="1" t="s">
        <v>414</v>
      </c>
      <c r="AJ20" s="1">
        <v>2</v>
      </c>
      <c r="AN20" s="1" t="s">
        <v>437</v>
      </c>
      <c r="AO20" s="1" t="s">
        <v>438</v>
      </c>
      <c r="AP20" s="1" t="s">
        <v>439</v>
      </c>
      <c r="AQ20" s="1" t="s">
        <v>440</v>
      </c>
      <c r="AR20" s="1" t="s">
        <v>441</v>
      </c>
    </row>
    <row r="21" spans="2:45" x14ac:dyDescent="0.3">
      <c r="B21" s="18" t="s">
        <v>0</v>
      </c>
      <c r="C21" s="63" t="s">
        <v>325</v>
      </c>
      <c r="D21" s="1">
        <v>2</v>
      </c>
      <c r="E21" s="1">
        <v>1</v>
      </c>
      <c r="F21" s="1">
        <v>0.4</v>
      </c>
      <c r="G21" s="107">
        <f>ROUND(VLOOKUP(E21,兵种数据A!$A$2:$B$6,2,FALSE)*F21,0)</f>
        <v>2</v>
      </c>
      <c r="H21" s="75">
        <v>1</v>
      </c>
      <c r="I21" s="75">
        <f t="shared" ref="I21:I22" si="14">100-J21</f>
        <v>50</v>
      </c>
      <c r="J21" s="75">
        <v>50</v>
      </c>
      <c r="K21" s="75">
        <f t="shared" si="9"/>
        <v>4</v>
      </c>
      <c r="L21" s="75">
        <f t="shared" si="10"/>
        <v>1</v>
      </c>
      <c r="M21" s="75">
        <v>0.4</v>
      </c>
      <c r="N21" s="75">
        <f t="shared" si="11"/>
        <v>3</v>
      </c>
      <c r="O21" s="1">
        <f t="shared" si="12"/>
        <v>2.5</v>
      </c>
      <c r="Q21" s="15" t="s">
        <v>52</v>
      </c>
      <c r="R21" s="13" t="s">
        <v>40</v>
      </c>
      <c r="S21" s="1">
        <v>2</v>
      </c>
      <c r="T21" s="91">
        <f t="shared" si="7"/>
        <v>4</v>
      </c>
      <c r="U21" s="75"/>
      <c r="V21" s="18" t="s">
        <v>4</v>
      </c>
      <c r="W21" s="1" t="s">
        <v>157</v>
      </c>
      <c r="X21" s="20" t="s">
        <v>78</v>
      </c>
      <c r="Y21" s="83" t="s">
        <v>316</v>
      </c>
      <c r="Z21" s="82"/>
      <c r="AB21" s="1" t="s">
        <v>365</v>
      </c>
      <c r="AD21" s="1">
        <v>2</v>
      </c>
      <c r="AF21" s="1" t="s">
        <v>386</v>
      </c>
      <c r="AG21" s="1">
        <v>2</v>
      </c>
      <c r="AI21" s="1" t="s">
        <v>415</v>
      </c>
      <c r="AJ21" s="1">
        <v>2</v>
      </c>
      <c r="AN21" s="1" t="s">
        <v>430</v>
      </c>
      <c r="AO21" s="1" t="s">
        <v>431</v>
      </c>
      <c r="AP21" s="1" t="s">
        <v>432</v>
      </c>
      <c r="AQ21" s="1" t="s">
        <v>433</v>
      </c>
      <c r="AR21" s="1" t="s">
        <v>434</v>
      </c>
    </row>
    <row r="22" spans="2:45" x14ac:dyDescent="0.3">
      <c r="B22" s="18" t="s">
        <v>0</v>
      </c>
      <c r="C22" s="63" t="s">
        <v>325</v>
      </c>
      <c r="D22" s="1">
        <v>2</v>
      </c>
      <c r="E22" s="1">
        <v>1</v>
      </c>
      <c r="F22" s="1">
        <v>0.4</v>
      </c>
      <c r="G22" s="94">
        <f>ROUND(VLOOKUP(E22,兵种数据A!$A$2:$B$6,2,FALSE)*F22,0)</f>
        <v>2</v>
      </c>
      <c r="H22" s="5">
        <v>1</v>
      </c>
      <c r="I22" s="5">
        <f t="shared" si="14"/>
        <v>50</v>
      </c>
      <c r="J22" s="5">
        <v>50</v>
      </c>
      <c r="K22" s="5">
        <f t="shared" si="9"/>
        <v>4</v>
      </c>
      <c r="L22" s="5">
        <f t="shared" si="10"/>
        <v>1</v>
      </c>
      <c r="M22" s="5">
        <v>0.4</v>
      </c>
      <c r="N22" s="5">
        <f t="shared" si="11"/>
        <v>3</v>
      </c>
      <c r="O22" s="1">
        <f t="shared" si="12"/>
        <v>2.5</v>
      </c>
      <c r="P22" s="1" t="s">
        <v>517</v>
      </c>
      <c r="Q22" s="15" t="s">
        <v>52</v>
      </c>
      <c r="R22" s="13" t="s">
        <v>40</v>
      </c>
      <c r="S22" s="1">
        <v>2</v>
      </c>
      <c r="T22" s="91">
        <f t="shared" si="7"/>
        <v>4</v>
      </c>
      <c r="U22" s="75"/>
      <c r="V22" s="21" t="s">
        <v>5</v>
      </c>
      <c r="W22" s="1" t="s">
        <v>158</v>
      </c>
      <c r="Y22" s="83" t="s">
        <v>318</v>
      </c>
      <c r="Z22" s="83" t="s">
        <v>319</v>
      </c>
      <c r="AB22" s="1" t="s">
        <v>366</v>
      </c>
      <c r="AD22" s="1">
        <v>3</v>
      </c>
      <c r="AF22" s="1" t="s">
        <v>387</v>
      </c>
      <c r="AG22" s="1">
        <v>3</v>
      </c>
      <c r="AI22" s="1" t="s">
        <v>416</v>
      </c>
      <c r="AJ22" s="1">
        <v>3</v>
      </c>
      <c r="AM22" s="1" t="s">
        <v>427</v>
      </c>
      <c r="AS22" s="1">
        <f>SUM(AN22:AR22)</f>
        <v>0</v>
      </c>
    </row>
    <row r="23" spans="2:45" x14ac:dyDescent="0.3">
      <c r="B23" s="18" t="s">
        <v>0</v>
      </c>
      <c r="C23" s="63" t="s">
        <v>325</v>
      </c>
      <c r="D23" s="1">
        <v>2</v>
      </c>
      <c r="E23" s="1">
        <v>1</v>
      </c>
      <c r="F23" s="1">
        <v>0.6</v>
      </c>
      <c r="G23" s="17">
        <f>ROUND(VLOOKUP(E23,兵种数据A!$A$2:$B$6,2,FALSE)*F23,0)</f>
        <v>3</v>
      </c>
      <c r="H23" s="1">
        <v>1</v>
      </c>
      <c r="I23" s="1">
        <f t="shared" si="8"/>
        <v>60</v>
      </c>
      <c r="J23" s="1">
        <v>40</v>
      </c>
      <c r="K23" s="1">
        <f t="shared" si="9"/>
        <v>5</v>
      </c>
      <c r="L23" s="1">
        <f t="shared" si="10"/>
        <v>1.8</v>
      </c>
      <c r="M23" s="1">
        <v>0.45</v>
      </c>
      <c r="N23" s="1">
        <f t="shared" si="11"/>
        <v>4</v>
      </c>
      <c r="O23" s="1">
        <f t="shared" si="12"/>
        <v>2.2200000000000002</v>
      </c>
      <c r="Q23" s="5" t="s">
        <v>59</v>
      </c>
      <c r="R23" s="15" t="s">
        <v>52</v>
      </c>
      <c r="S23" s="1">
        <v>2</v>
      </c>
      <c r="T23" s="91">
        <f t="shared" si="7"/>
        <v>4</v>
      </c>
      <c r="U23" s="75"/>
      <c r="V23" s="75"/>
      <c r="W23" s="75"/>
      <c r="AB23" s="1" t="s">
        <v>367</v>
      </c>
      <c r="AC23" s="1" t="s">
        <v>356</v>
      </c>
      <c r="AD23" s="1">
        <v>3</v>
      </c>
      <c r="AF23" s="1" t="s">
        <v>388</v>
      </c>
      <c r="AG23" s="1">
        <v>3</v>
      </c>
      <c r="AI23" s="1" t="s">
        <v>417</v>
      </c>
      <c r="AJ23" s="1">
        <v>3</v>
      </c>
      <c r="AM23" s="1" t="s">
        <v>428</v>
      </c>
      <c r="AS23" s="1">
        <f t="shared" ref="AS23:AS24" si="15">SUM(AN23:AR23)</f>
        <v>0</v>
      </c>
    </row>
    <row r="24" spans="2:45" x14ac:dyDescent="0.3">
      <c r="B24" s="18" t="s">
        <v>0</v>
      </c>
      <c r="C24" s="63" t="s">
        <v>325</v>
      </c>
      <c r="D24" s="1">
        <v>2</v>
      </c>
      <c r="E24" s="1">
        <v>1</v>
      </c>
      <c r="F24" s="1">
        <v>0.6</v>
      </c>
      <c r="G24" s="17">
        <f>ROUND(VLOOKUP(E24,兵种数据A!$A$2:$B$6,2,FALSE)*F24,0)</f>
        <v>3</v>
      </c>
      <c r="H24" s="1">
        <v>1</v>
      </c>
      <c r="I24" s="1">
        <f t="shared" si="8"/>
        <v>60</v>
      </c>
      <c r="J24" s="1">
        <v>40</v>
      </c>
      <c r="K24" s="1">
        <f t="shared" si="9"/>
        <v>5</v>
      </c>
      <c r="L24" s="1">
        <f t="shared" si="10"/>
        <v>1.8</v>
      </c>
      <c r="M24" s="1">
        <v>0.45</v>
      </c>
      <c r="N24" s="1">
        <f t="shared" si="11"/>
        <v>4</v>
      </c>
      <c r="O24" s="1">
        <f t="shared" si="12"/>
        <v>2.2200000000000002</v>
      </c>
      <c r="Q24" s="5" t="s">
        <v>59</v>
      </c>
      <c r="R24" s="15" t="s">
        <v>52</v>
      </c>
      <c r="S24" s="1">
        <v>2</v>
      </c>
      <c r="T24" s="91">
        <f t="shared" si="7"/>
        <v>4</v>
      </c>
      <c r="U24" s="75"/>
      <c r="AM24" s="1" t="s">
        <v>429</v>
      </c>
      <c r="AS24" s="1">
        <f t="shared" si="15"/>
        <v>0</v>
      </c>
    </row>
    <row r="25" spans="2:45" x14ac:dyDescent="0.3">
      <c r="B25" s="18" t="s">
        <v>0</v>
      </c>
      <c r="C25" s="63" t="s">
        <v>325</v>
      </c>
      <c r="D25" s="1">
        <v>2</v>
      </c>
      <c r="E25" s="1">
        <v>1</v>
      </c>
      <c r="F25" s="1">
        <v>0.6</v>
      </c>
      <c r="G25" s="17">
        <f>ROUND(VLOOKUP(E25,兵种数据A!$A$2:$B$6,2,FALSE)*F25,0)</f>
        <v>3</v>
      </c>
      <c r="H25" s="1">
        <v>1</v>
      </c>
      <c r="I25" s="1">
        <f t="shared" si="8"/>
        <v>60</v>
      </c>
      <c r="J25" s="1">
        <v>40</v>
      </c>
      <c r="K25" s="1">
        <f t="shared" si="9"/>
        <v>5</v>
      </c>
      <c r="L25" s="1">
        <f t="shared" si="10"/>
        <v>1.8</v>
      </c>
      <c r="M25" s="1">
        <v>0.45</v>
      </c>
      <c r="N25" s="1">
        <f t="shared" si="11"/>
        <v>4</v>
      </c>
      <c r="O25" s="1">
        <f t="shared" si="12"/>
        <v>2.2200000000000002</v>
      </c>
      <c r="Q25" s="5" t="s">
        <v>59</v>
      </c>
      <c r="R25" s="15" t="s">
        <v>52</v>
      </c>
      <c r="S25" s="1">
        <v>2</v>
      </c>
      <c r="T25" s="91">
        <f t="shared" si="7"/>
        <v>4</v>
      </c>
      <c r="U25" s="75"/>
      <c r="V25" s="1" t="s">
        <v>30</v>
      </c>
      <c r="W25" s="1" t="s">
        <v>72</v>
      </c>
      <c r="Y25" s="1" t="s">
        <v>171</v>
      </c>
      <c r="AB25" s="1" t="s">
        <v>390</v>
      </c>
      <c r="AF25" s="1" t="s">
        <v>399</v>
      </c>
      <c r="AI25" s="1" t="s">
        <v>418</v>
      </c>
    </row>
    <row r="26" spans="2:45" x14ac:dyDescent="0.3">
      <c r="B26" s="18" t="s">
        <v>0</v>
      </c>
      <c r="C26" s="63" t="s">
        <v>325</v>
      </c>
      <c r="D26" s="1">
        <v>2</v>
      </c>
      <c r="E26" s="1">
        <v>1</v>
      </c>
      <c r="F26" s="1">
        <v>0.6</v>
      </c>
      <c r="G26" s="17">
        <f>ROUND(VLOOKUP(E26,兵种数据A!$A$2:$B$6,2,FALSE)*F26,0)</f>
        <v>3</v>
      </c>
      <c r="H26" s="1">
        <v>1</v>
      </c>
      <c r="I26" s="1">
        <f t="shared" si="8"/>
        <v>60</v>
      </c>
      <c r="J26" s="1">
        <v>40</v>
      </c>
      <c r="K26" s="1">
        <f t="shared" si="9"/>
        <v>5</v>
      </c>
      <c r="L26" s="1">
        <f t="shared" si="10"/>
        <v>1.8</v>
      </c>
      <c r="M26" s="1">
        <v>0.45</v>
      </c>
      <c r="N26" s="1">
        <f t="shared" si="11"/>
        <v>4</v>
      </c>
      <c r="O26" s="1">
        <f t="shared" si="12"/>
        <v>2.2200000000000002</v>
      </c>
      <c r="Q26" s="5" t="s">
        <v>59</v>
      </c>
      <c r="R26" s="15" t="s">
        <v>52</v>
      </c>
      <c r="S26" s="1">
        <v>2</v>
      </c>
      <c r="T26" s="91">
        <f t="shared" si="7"/>
        <v>4</v>
      </c>
      <c r="U26" s="75"/>
      <c r="V26" s="9" t="s">
        <v>48</v>
      </c>
      <c r="W26" s="1" t="s">
        <v>48</v>
      </c>
      <c r="Y26" s="9" t="s">
        <v>48</v>
      </c>
      <c r="AB26" s="1" t="s">
        <v>368</v>
      </c>
      <c r="AD26" s="1">
        <v>1</v>
      </c>
      <c r="AF26" s="1" t="s">
        <v>393</v>
      </c>
      <c r="AG26" s="1">
        <v>1</v>
      </c>
      <c r="AI26" s="1" t="s">
        <v>419</v>
      </c>
      <c r="AJ26" s="1">
        <v>1</v>
      </c>
      <c r="AM26" s="1" t="s">
        <v>442</v>
      </c>
      <c r="AN26" s="59">
        <v>0.05</v>
      </c>
      <c r="AO26" s="59">
        <v>0.1</v>
      </c>
    </row>
    <row r="27" spans="2:45" x14ac:dyDescent="0.3">
      <c r="B27" s="18" t="s">
        <v>0</v>
      </c>
      <c r="C27" s="63" t="s">
        <v>325</v>
      </c>
      <c r="D27" s="1">
        <v>2</v>
      </c>
      <c r="E27" s="1">
        <v>1</v>
      </c>
      <c r="F27" s="1">
        <v>0.6</v>
      </c>
      <c r="G27" s="17">
        <f>ROUND(VLOOKUP(E27,兵种数据A!$A$2:$B$6,2,FALSE)*F27,0)</f>
        <v>3</v>
      </c>
      <c r="H27" s="1">
        <v>1</v>
      </c>
      <c r="I27" s="1">
        <f t="shared" si="8"/>
        <v>60</v>
      </c>
      <c r="J27" s="1">
        <v>40</v>
      </c>
      <c r="K27" s="1">
        <f t="shared" si="9"/>
        <v>5</v>
      </c>
      <c r="L27" s="1">
        <f t="shared" si="10"/>
        <v>1.8</v>
      </c>
      <c r="M27" s="1">
        <v>0.45</v>
      </c>
      <c r="N27" s="1">
        <f t="shared" si="11"/>
        <v>4</v>
      </c>
      <c r="O27" s="1">
        <f t="shared" si="12"/>
        <v>2.2200000000000002</v>
      </c>
      <c r="Q27" s="5" t="s">
        <v>59</v>
      </c>
      <c r="R27" s="15" t="s">
        <v>52</v>
      </c>
      <c r="S27" s="1">
        <v>2</v>
      </c>
      <c r="T27" s="91">
        <f t="shared" si="7"/>
        <v>4</v>
      </c>
      <c r="U27" s="75"/>
      <c r="V27" s="12" t="s">
        <v>45</v>
      </c>
      <c r="W27" s="1" t="s">
        <v>73</v>
      </c>
      <c r="Y27" s="12" t="s">
        <v>172</v>
      </c>
      <c r="AB27" s="1" t="s">
        <v>369</v>
      </c>
      <c r="AC27" s="10"/>
      <c r="AD27" s="1">
        <v>1</v>
      </c>
      <c r="AF27" s="1" t="s">
        <v>394</v>
      </c>
      <c r="AG27" s="1">
        <v>1</v>
      </c>
      <c r="AI27" s="1" t="s">
        <v>420</v>
      </c>
      <c r="AJ27" s="1">
        <v>1</v>
      </c>
      <c r="AM27" s="1" t="s">
        <v>443</v>
      </c>
      <c r="AN27" s="59">
        <v>0.05</v>
      </c>
      <c r="AO27" s="59">
        <v>0.1</v>
      </c>
    </row>
    <row r="28" spans="2:45" x14ac:dyDescent="0.3">
      <c r="B28" s="18" t="s">
        <v>0</v>
      </c>
      <c r="C28" s="63" t="s">
        <v>325</v>
      </c>
      <c r="D28" s="1">
        <v>2</v>
      </c>
      <c r="E28" s="1">
        <v>1</v>
      </c>
      <c r="F28" s="1">
        <v>0.6</v>
      </c>
      <c r="G28" s="17">
        <f>ROUND(VLOOKUP(E28,兵种数据A!$A$2:$B$6,2,FALSE)*F28,0)</f>
        <v>3</v>
      </c>
      <c r="H28" s="1">
        <v>1</v>
      </c>
      <c r="I28" s="1">
        <f t="shared" si="8"/>
        <v>60</v>
      </c>
      <c r="J28" s="1">
        <v>40</v>
      </c>
      <c r="K28" s="1">
        <f t="shared" si="9"/>
        <v>5</v>
      </c>
      <c r="L28" s="1">
        <f t="shared" si="10"/>
        <v>1.8</v>
      </c>
      <c r="M28" s="1">
        <v>0.45</v>
      </c>
      <c r="N28" s="1">
        <f t="shared" si="11"/>
        <v>4</v>
      </c>
      <c r="O28" s="1">
        <f t="shared" si="12"/>
        <v>2.2200000000000002</v>
      </c>
      <c r="Q28" s="5" t="s">
        <v>59</v>
      </c>
      <c r="R28" s="15" t="s">
        <v>52</v>
      </c>
      <c r="S28" s="1">
        <v>2</v>
      </c>
      <c r="T28" s="91">
        <f t="shared" si="7"/>
        <v>4</v>
      </c>
      <c r="U28" s="75"/>
      <c r="V28" s="12" t="s">
        <v>46</v>
      </c>
      <c r="W28" s="1" t="s">
        <v>89</v>
      </c>
      <c r="Y28" s="12" t="s">
        <v>79</v>
      </c>
      <c r="AB28" s="1" t="s">
        <v>370</v>
      </c>
      <c r="AC28" s="10"/>
      <c r="AD28" s="1">
        <v>2</v>
      </c>
      <c r="AF28" s="1" t="s">
        <v>395</v>
      </c>
      <c r="AG28" s="1">
        <v>2</v>
      </c>
      <c r="AI28" s="1" t="s">
        <v>421</v>
      </c>
      <c r="AJ28" s="1">
        <v>2</v>
      </c>
    </row>
    <row r="29" spans="2:45" x14ac:dyDescent="0.3">
      <c r="B29" s="18" t="s">
        <v>0</v>
      </c>
      <c r="C29" s="63" t="s">
        <v>325</v>
      </c>
      <c r="D29" s="1">
        <v>2</v>
      </c>
      <c r="E29" s="1">
        <v>1</v>
      </c>
      <c r="F29" s="1">
        <v>0.6</v>
      </c>
      <c r="G29" s="17">
        <f>ROUND(VLOOKUP(E29,兵种数据A!$A$2:$B$6,2,FALSE)*F29,0)</f>
        <v>3</v>
      </c>
      <c r="H29" s="1">
        <v>1</v>
      </c>
      <c r="I29" s="1">
        <f t="shared" si="8"/>
        <v>60</v>
      </c>
      <c r="J29" s="1">
        <v>40</v>
      </c>
      <c r="K29" s="1">
        <f t="shared" si="9"/>
        <v>5</v>
      </c>
      <c r="L29" s="1">
        <f t="shared" si="10"/>
        <v>1.8</v>
      </c>
      <c r="M29" s="1">
        <v>0.45</v>
      </c>
      <c r="N29" s="1">
        <f t="shared" si="11"/>
        <v>4</v>
      </c>
      <c r="O29" s="1">
        <f t="shared" si="12"/>
        <v>2.2200000000000002</v>
      </c>
      <c r="Q29" s="5" t="s">
        <v>59</v>
      </c>
      <c r="R29" s="15" t="s">
        <v>52</v>
      </c>
      <c r="S29" s="1">
        <v>2</v>
      </c>
      <c r="T29" s="91">
        <f t="shared" si="7"/>
        <v>4</v>
      </c>
      <c r="U29" s="75"/>
      <c r="V29" s="12" t="s">
        <v>47</v>
      </c>
      <c r="W29" s="4" t="s">
        <v>74</v>
      </c>
      <c r="Y29" s="30" t="s">
        <v>48</v>
      </c>
      <c r="AB29" s="1" t="s">
        <v>371</v>
      </c>
      <c r="AC29" s="10" t="s">
        <v>374</v>
      </c>
      <c r="AD29" s="1">
        <v>2</v>
      </c>
      <c r="AF29" s="1" t="s">
        <v>396</v>
      </c>
      <c r="AG29" s="1">
        <v>2</v>
      </c>
      <c r="AI29" s="1" t="s">
        <v>422</v>
      </c>
      <c r="AJ29" s="1">
        <v>2</v>
      </c>
    </row>
    <row r="30" spans="2:45" x14ac:dyDescent="0.3">
      <c r="B30" s="18" t="s">
        <v>0</v>
      </c>
      <c r="C30" s="63" t="s">
        <v>325</v>
      </c>
      <c r="D30" s="1">
        <v>2</v>
      </c>
      <c r="E30" s="1">
        <v>1</v>
      </c>
      <c r="F30" s="1">
        <v>0.6</v>
      </c>
      <c r="G30" s="17">
        <f>ROUND(VLOOKUP(E30,兵种数据A!$A$2:$B$6,2,FALSE)*F30,0)</f>
        <v>3</v>
      </c>
      <c r="H30" s="1">
        <v>1</v>
      </c>
      <c r="I30" s="1">
        <f t="shared" si="8"/>
        <v>60</v>
      </c>
      <c r="J30" s="1">
        <v>40</v>
      </c>
      <c r="K30" s="1">
        <f t="shared" si="9"/>
        <v>5</v>
      </c>
      <c r="L30" s="1">
        <f t="shared" si="10"/>
        <v>1.8</v>
      </c>
      <c r="M30" s="1">
        <v>0.45</v>
      </c>
      <c r="N30" s="1">
        <f t="shared" si="11"/>
        <v>4</v>
      </c>
      <c r="O30" s="1">
        <f t="shared" si="12"/>
        <v>2.2200000000000002</v>
      </c>
      <c r="Q30" s="5" t="s">
        <v>59</v>
      </c>
      <c r="R30" s="15" t="s">
        <v>52</v>
      </c>
      <c r="S30" s="1">
        <v>2</v>
      </c>
      <c r="T30" s="91">
        <f t="shared" si="7"/>
        <v>4</v>
      </c>
      <c r="U30" s="75"/>
      <c r="V30" s="12" t="s">
        <v>49</v>
      </c>
      <c r="W30" s="4" t="s">
        <v>74</v>
      </c>
      <c r="Y30" s="30" t="s">
        <v>48</v>
      </c>
      <c r="AB30" s="1" t="s">
        <v>372</v>
      </c>
      <c r="AC30" s="10"/>
      <c r="AD30" s="1">
        <v>3</v>
      </c>
      <c r="AF30" s="1" t="s">
        <v>397</v>
      </c>
      <c r="AG30" s="1">
        <v>3</v>
      </c>
      <c r="AI30" s="1" t="s">
        <v>423</v>
      </c>
      <c r="AJ30" s="1">
        <v>3</v>
      </c>
      <c r="AL30" s="1" t="s">
        <v>446</v>
      </c>
    </row>
    <row r="31" spans="2:45" x14ac:dyDescent="0.3">
      <c r="B31" s="18" t="s">
        <v>0</v>
      </c>
      <c r="C31" s="63" t="s">
        <v>325</v>
      </c>
      <c r="D31" s="1">
        <v>2</v>
      </c>
      <c r="E31" s="1">
        <v>1</v>
      </c>
      <c r="F31" s="1">
        <v>0.6</v>
      </c>
      <c r="G31" s="17">
        <f>ROUND(VLOOKUP(E31,兵种数据A!$A$2:$B$6,2,FALSE)*F31,0)</f>
        <v>3</v>
      </c>
      <c r="H31" s="1">
        <v>1</v>
      </c>
      <c r="I31" s="1">
        <f t="shared" si="8"/>
        <v>60</v>
      </c>
      <c r="J31" s="1">
        <v>40</v>
      </c>
      <c r="K31" s="1">
        <f t="shared" si="9"/>
        <v>5</v>
      </c>
      <c r="L31" s="1">
        <f t="shared" si="10"/>
        <v>1.8</v>
      </c>
      <c r="M31" s="1">
        <v>0.45</v>
      </c>
      <c r="N31" s="1">
        <f t="shared" si="11"/>
        <v>4</v>
      </c>
      <c r="O31" s="1">
        <f t="shared" si="12"/>
        <v>2.2200000000000002</v>
      </c>
      <c r="Q31" s="5" t="s">
        <v>59</v>
      </c>
      <c r="R31" s="15" t="s">
        <v>52</v>
      </c>
      <c r="S31" s="1">
        <v>2</v>
      </c>
      <c r="T31" s="91">
        <f t="shared" si="7"/>
        <v>4</v>
      </c>
      <c r="U31" s="75"/>
      <c r="V31" s="75"/>
      <c r="W31" s="75"/>
      <c r="AB31" s="1" t="s">
        <v>373</v>
      </c>
      <c r="AC31" s="10"/>
      <c r="AD31" s="1">
        <v>3</v>
      </c>
      <c r="AF31" s="1" t="s">
        <v>398</v>
      </c>
      <c r="AG31" s="1">
        <v>3</v>
      </c>
      <c r="AI31" s="1" t="s">
        <v>424</v>
      </c>
      <c r="AJ31" s="1">
        <v>3</v>
      </c>
      <c r="AL31" s="1" t="s">
        <v>447</v>
      </c>
    </row>
    <row r="32" spans="2:45" x14ac:dyDescent="0.3">
      <c r="B32" s="18" t="s">
        <v>0</v>
      </c>
      <c r="C32" s="63" t="s">
        <v>325</v>
      </c>
      <c r="D32" s="1">
        <v>2</v>
      </c>
      <c r="E32" s="1">
        <v>1</v>
      </c>
      <c r="F32" s="1">
        <v>0.6</v>
      </c>
      <c r="G32" s="17">
        <f>ROUND(VLOOKUP(E32,兵种数据A!$A$2:$B$6,2,FALSE)*F32,0)</f>
        <v>3</v>
      </c>
      <c r="H32" s="1">
        <v>1</v>
      </c>
      <c r="I32" s="1">
        <f t="shared" si="8"/>
        <v>60</v>
      </c>
      <c r="J32" s="1">
        <v>40</v>
      </c>
      <c r="K32" s="1">
        <f t="shared" si="9"/>
        <v>5</v>
      </c>
      <c r="L32" s="1">
        <f t="shared" si="10"/>
        <v>1.8</v>
      </c>
      <c r="M32" s="1">
        <v>0.45</v>
      </c>
      <c r="N32" s="1">
        <f t="shared" si="11"/>
        <v>4</v>
      </c>
      <c r="O32" s="1">
        <f t="shared" si="12"/>
        <v>2.2200000000000002</v>
      </c>
      <c r="Q32" s="5" t="s">
        <v>59</v>
      </c>
      <c r="R32" s="15" t="s">
        <v>52</v>
      </c>
      <c r="S32" s="1">
        <v>2</v>
      </c>
      <c r="T32" s="91">
        <f t="shared" si="7"/>
        <v>4</v>
      </c>
      <c r="U32" s="75"/>
      <c r="AL32" s="1" t="s">
        <v>448</v>
      </c>
    </row>
    <row r="33" spans="2:38" x14ac:dyDescent="0.3">
      <c r="B33" s="18" t="s">
        <v>0</v>
      </c>
      <c r="C33" s="63" t="s">
        <v>325</v>
      </c>
      <c r="D33" s="1">
        <v>2</v>
      </c>
      <c r="E33" s="1">
        <v>1</v>
      </c>
      <c r="F33" s="1">
        <v>0.6</v>
      </c>
      <c r="G33" s="17">
        <f>ROUND(VLOOKUP(E33,兵种数据A!$A$2:$B$6,2,FALSE)*F33,0)</f>
        <v>3</v>
      </c>
      <c r="H33" s="1">
        <v>1</v>
      </c>
      <c r="I33" s="1">
        <f t="shared" si="8"/>
        <v>60</v>
      </c>
      <c r="J33" s="1">
        <v>40</v>
      </c>
      <c r="K33" s="1">
        <f t="shared" si="9"/>
        <v>5</v>
      </c>
      <c r="L33" s="1">
        <f t="shared" si="10"/>
        <v>1.8</v>
      </c>
      <c r="M33" s="1">
        <v>0.45</v>
      </c>
      <c r="N33" s="1">
        <f t="shared" si="11"/>
        <v>4</v>
      </c>
      <c r="O33" s="1">
        <f t="shared" si="12"/>
        <v>2.2200000000000002</v>
      </c>
      <c r="Q33" s="5" t="s">
        <v>59</v>
      </c>
      <c r="R33" s="15" t="s">
        <v>52</v>
      </c>
      <c r="S33" s="1">
        <v>2</v>
      </c>
      <c r="T33" s="91">
        <f t="shared" si="7"/>
        <v>4</v>
      </c>
      <c r="U33" s="75"/>
      <c r="AL33" s="1" t="s">
        <v>449</v>
      </c>
    </row>
    <row r="34" spans="2:38" x14ac:dyDescent="0.3">
      <c r="B34" s="18" t="s">
        <v>0</v>
      </c>
      <c r="C34" s="63" t="s">
        <v>325</v>
      </c>
      <c r="D34" s="1">
        <v>2</v>
      </c>
      <c r="E34" s="1">
        <v>1</v>
      </c>
      <c r="F34" s="1">
        <v>0.6</v>
      </c>
      <c r="G34" s="93">
        <f>ROUND(VLOOKUP(E34,兵种数据A!$A$2:$B$6,2,FALSE)*F34,0)</f>
        <v>3</v>
      </c>
      <c r="H34" s="92">
        <v>1</v>
      </c>
      <c r="I34" s="92">
        <f t="shared" si="8"/>
        <v>60</v>
      </c>
      <c r="J34" s="92">
        <v>40</v>
      </c>
      <c r="K34" s="92">
        <f t="shared" si="9"/>
        <v>5</v>
      </c>
      <c r="L34" s="92">
        <f t="shared" si="10"/>
        <v>1.8</v>
      </c>
      <c r="M34" s="92">
        <v>0.45</v>
      </c>
      <c r="N34" s="92">
        <f t="shared" si="11"/>
        <v>4</v>
      </c>
      <c r="O34" s="1">
        <f t="shared" si="12"/>
        <v>2.2200000000000002</v>
      </c>
      <c r="P34" s="63" t="s">
        <v>513</v>
      </c>
      <c r="Q34" s="5" t="s">
        <v>59</v>
      </c>
      <c r="R34" s="15" t="s">
        <v>52</v>
      </c>
      <c r="S34" s="1">
        <v>2</v>
      </c>
      <c r="T34" s="91">
        <f t="shared" si="7"/>
        <v>4</v>
      </c>
      <c r="U34" s="75"/>
      <c r="AB34" s="1" t="s">
        <v>391</v>
      </c>
      <c r="AF34" s="1" t="s">
        <v>400</v>
      </c>
      <c r="AI34" s="1" t="s">
        <v>491</v>
      </c>
      <c r="AL34" s="1" t="s">
        <v>450</v>
      </c>
    </row>
    <row r="35" spans="2:38" x14ac:dyDescent="0.3">
      <c r="B35" s="18" t="s">
        <v>0</v>
      </c>
      <c r="C35" s="63" t="s">
        <v>325</v>
      </c>
      <c r="D35" s="63">
        <v>3</v>
      </c>
      <c r="E35" s="1">
        <v>1</v>
      </c>
      <c r="F35" s="63">
        <v>0.8</v>
      </c>
      <c r="G35" s="17">
        <f>ROUND(VLOOKUP(E35,兵种数据A!$A$2:$B$6,2,FALSE)*F35,0)</f>
        <v>4</v>
      </c>
      <c r="H35" s="1">
        <v>1</v>
      </c>
      <c r="I35" s="63">
        <f t="shared" si="8"/>
        <v>70</v>
      </c>
      <c r="J35" s="63">
        <v>30</v>
      </c>
      <c r="K35" s="1">
        <f t="shared" si="9"/>
        <v>5</v>
      </c>
      <c r="L35" s="1">
        <f t="shared" si="10"/>
        <v>2.8</v>
      </c>
      <c r="M35" s="1">
        <v>0.5</v>
      </c>
      <c r="N35" s="1">
        <f t="shared" si="11"/>
        <v>6</v>
      </c>
      <c r="O35" s="1">
        <f t="shared" si="12"/>
        <v>2</v>
      </c>
      <c r="S35" s="1">
        <v>3</v>
      </c>
      <c r="T35" s="91">
        <f t="shared" si="7"/>
        <v>9</v>
      </c>
      <c r="U35" s="75"/>
      <c r="AB35" s="1" t="s">
        <v>375</v>
      </c>
      <c r="AF35" s="1" t="s">
        <v>401</v>
      </c>
      <c r="AG35" s="1">
        <v>1</v>
      </c>
      <c r="AI35" s="1" t="s">
        <v>492</v>
      </c>
      <c r="AL35" s="1" t="s">
        <v>451</v>
      </c>
    </row>
    <row r="36" spans="2:38" x14ac:dyDescent="0.3">
      <c r="B36" s="18" t="s">
        <v>0</v>
      </c>
      <c r="C36" s="1" t="s">
        <v>326</v>
      </c>
      <c r="D36" s="1">
        <v>3</v>
      </c>
      <c r="E36" s="1">
        <v>1</v>
      </c>
      <c r="F36" s="1">
        <v>0.6</v>
      </c>
      <c r="G36" s="17">
        <f>ROUND(VLOOKUP(E36,兵种数据A!$A$2:$B$6,2,FALSE)*F36,0)</f>
        <v>3</v>
      </c>
      <c r="H36" s="1">
        <v>1</v>
      </c>
      <c r="I36" s="1">
        <f t="shared" si="8"/>
        <v>60</v>
      </c>
      <c r="J36" s="1">
        <v>40</v>
      </c>
      <c r="K36" s="1">
        <f t="shared" si="9"/>
        <v>5</v>
      </c>
      <c r="L36" s="1">
        <f t="shared" si="10"/>
        <v>1.8</v>
      </c>
      <c r="M36" s="1">
        <v>0.5</v>
      </c>
      <c r="N36" s="1">
        <f t="shared" si="11"/>
        <v>4</v>
      </c>
      <c r="O36" s="1">
        <f t="shared" si="12"/>
        <v>2</v>
      </c>
      <c r="P36" s="5" t="s">
        <v>59</v>
      </c>
      <c r="Q36" s="15" t="s">
        <v>52</v>
      </c>
      <c r="R36" s="13" t="s">
        <v>41</v>
      </c>
      <c r="S36" s="1">
        <v>3</v>
      </c>
      <c r="T36" s="91">
        <f t="shared" si="7"/>
        <v>9</v>
      </c>
      <c r="U36" s="75"/>
      <c r="AB36" s="1" t="s">
        <v>376</v>
      </c>
      <c r="AF36" s="1" t="s">
        <v>402</v>
      </c>
      <c r="AG36" s="1">
        <v>1</v>
      </c>
      <c r="AI36" s="1" t="s">
        <v>493</v>
      </c>
      <c r="AL36" s="1" t="s">
        <v>452</v>
      </c>
    </row>
    <row r="37" spans="2:38" x14ac:dyDescent="0.3">
      <c r="B37" s="18" t="s">
        <v>0</v>
      </c>
      <c r="C37" s="1" t="s">
        <v>326</v>
      </c>
      <c r="D37" s="1">
        <v>3</v>
      </c>
      <c r="E37" s="1">
        <v>1</v>
      </c>
      <c r="F37" s="1">
        <v>0.6</v>
      </c>
      <c r="G37" s="17">
        <f>ROUND(VLOOKUP(E37,兵种数据A!$A$2:$B$6,2,FALSE)*F37,0)</f>
        <v>3</v>
      </c>
      <c r="H37" s="1">
        <v>1</v>
      </c>
      <c r="I37" s="1">
        <f t="shared" si="8"/>
        <v>60</v>
      </c>
      <c r="J37" s="1">
        <v>40</v>
      </c>
      <c r="K37" s="1">
        <f t="shared" si="9"/>
        <v>5</v>
      </c>
      <c r="L37" s="1">
        <f t="shared" si="10"/>
        <v>1.8</v>
      </c>
      <c r="M37" s="1">
        <v>0.5</v>
      </c>
      <c r="N37" s="1">
        <f t="shared" si="11"/>
        <v>4</v>
      </c>
      <c r="O37" s="1">
        <f t="shared" si="12"/>
        <v>2</v>
      </c>
      <c r="P37" s="5" t="s">
        <v>59</v>
      </c>
      <c r="Q37" s="15" t="s">
        <v>52</v>
      </c>
      <c r="R37" s="13" t="s">
        <v>41</v>
      </c>
      <c r="S37" s="1">
        <v>3</v>
      </c>
      <c r="T37" s="91">
        <f t="shared" si="7"/>
        <v>9</v>
      </c>
      <c r="U37" s="75"/>
      <c r="AB37" s="1" t="s">
        <v>377</v>
      </c>
      <c r="AF37" s="1" t="s">
        <v>403</v>
      </c>
      <c r="AG37" s="1">
        <v>2</v>
      </c>
      <c r="AI37" s="1" t="s">
        <v>494</v>
      </c>
      <c r="AL37" s="1" t="s">
        <v>453</v>
      </c>
    </row>
    <row r="38" spans="2:38" x14ac:dyDescent="0.3">
      <c r="B38" s="18" t="s">
        <v>0</v>
      </c>
      <c r="C38" s="1" t="s">
        <v>326</v>
      </c>
      <c r="D38" s="1">
        <v>3</v>
      </c>
      <c r="E38" s="1">
        <v>1</v>
      </c>
      <c r="F38" s="1">
        <v>0.6</v>
      </c>
      <c r="G38" s="17">
        <f>ROUND(VLOOKUP(E38,兵种数据A!$A$2:$B$6,2,FALSE)*F38,0)</f>
        <v>3</v>
      </c>
      <c r="H38" s="1">
        <v>1</v>
      </c>
      <c r="I38" s="1">
        <f t="shared" si="8"/>
        <v>60</v>
      </c>
      <c r="J38" s="1">
        <v>40</v>
      </c>
      <c r="K38" s="1">
        <f t="shared" si="9"/>
        <v>5</v>
      </c>
      <c r="L38" s="1">
        <f t="shared" si="10"/>
        <v>1.8</v>
      </c>
      <c r="M38" s="1">
        <v>0.5</v>
      </c>
      <c r="N38" s="1">
        <f t="shared" si="11"/>
        <v>4</v>
      </c>
      <c r="O38" s="1">
        <f t="shared" si="12"/>
        <v>2</v>
      </c>
      <c r="P38" s="5" t="s">
        <v>59</v>
      </c>
      <c r="Q38" s="15" t="s">
        <v>52</v>
      </c>
      <c r="R38" s="13" t="s">
        <v>41</v>
      </c>
      <c r="S38" s="1">
        <v>3</v>
      </c>
      <c r="T38" s="91">
        <f t="shared" si="7"/>
        <v>9</v>
      </c>
      <c r="U38" s="75"/>
      <c r="AB38" s="1" t="s">
        <v>378</v>
      </c>
      <c r="AC38" s="1" t="s">
        <v>381</v>
      </c>
      <c r="AD38" s="1" t="s">
        <v>382</v>
      </c>
      <c r="AF38" s="1" t="s">
        <v>404</v>
      </c>
      <c r="AG38" s="1">
        <v>2</v>
      </c>
      <c r="AI38" s="1" t="s">
        <v>495</v>
      </c>
      <c r="AL38" s="1" t="s">
        <v>454</v>
      </c>
    </row>
    <row r="39" spans="2:38" x14ac:dyDescent="0.3">
      <c r="B39" s="18" t="s">
        <v>0</v>
      </c>
      <c r="C39" s="1" t="s">
        <v>326</v>
      </c>
      <c r="D39" s="1">
        <v>3</v>
      </c>
      <c r="E39" s="1">
        <v>1</v>
      </c>
      <c r="F39" s="1">
        <v>0.6</v>
      </c>
      <c r="G39" s="17">
        <f>ROUND(VLOOKUP(E39,兵种数据A!$A$2:$B$6,2,FALSE)*F39,0)</f>
        <v>3</v>
      </c>
      <c r="H39" s="1">
        <v>1</v>
      </c>
      <c r="I39" s="1">
        <f t="shared" si="8"/>
        <v>60</v>
      </c>
      <c r="J39" s="1">
        <v>40</v>
      </c>
      <c r="K39" s="1">
        <f t="shared" si="9"/>
        <v>5</v>
      </c>
      <c r="L39" s="1">
        <f t="shared" si="10"/>
        <v>1.8</v>
      </c>
      <c r="M39" s="1">
        <v>0.5</v>
      </c>
      <c r="N39" s="1">
        <f t="shared" si="11"/>
        <v>4</v>
      </c>
      <c r="O39" s="1">
        <f t="shared" si="12"/>
        <v>2</v>
      </c>
      <c r="P39" s="5" t="s">
        <v>59</v>
      </c>
      <c r="Q39" s="15" t="s">
        <v>52</v>
      </c>
      <c r="R39" s="13" t="s">
        <v>41</v>
      </c>
      <c r="S39" s="1">
        <v>3</v>
      </c>
      <c r="T39" s="91">
        <f t="shared" si="7"/>
        <v>9</v>
      </c>
      <c r="U39" s="75"/>
      <c r="V39" s="95" t="s">
        <v>349</v>
      </c>
      <c r="W39" s="75"/>
      <c r="X39" s="7" t="s">
        <v>351</v>
      </c>
      <c r="AB39" s="1" t="s">
        <v>379</v>
      </c>
      <c r="AF39" s="1" t="s">
        <v>405</v>
      </c>
      <c r="AG39" s="1">
        <v>3</v>
      </c>
      <c r="AI39" s="1" t="s">
        <v>496</v>
      </c>
    </row>
    <row r="40" spans="2:38" x14ac:dyDescent="0.3">
      <c r="B40" s="18" t="s">
        <v>0</v>
      </c>
      <c r="C40" s="1" t="s">
        <v>326</v>
      </c>
      <c r="D40" s="1">
        <v>3</v>
      </c>
      <c r="E40" s="1">
        <v>1</v>
      </c>
      <c r="F40" s="1">
        <v>0.6</v>
      </c>
      <c r="G40" s="17">
        <f>ROUND(VLOOKUP(E40,兵种数据A!$A$2:$B$6,2,FALSE)*F40,0)</f>
        <v>3</v>
      </c>
      <c r="H40" s="1">
        <v>1</v>
      </c>
      <c r="I40" s="1">
        <f t="shared" si="8"/>
        <v>60</v>
      </c>
      <c r="J40" s="1">
        <v>40</v>
      </c>
      <c r="K40" s="1">
        <f t="shared" si="9"/>
        <v>5</v>
      </c>
      <c r="L40" s="1">
        <f t="shared" si="10"/>
        <v>1.8</v>
      </c>
      <c r="M40" s="1">
        <v>0.5</v>
      </c>
      <c r="N40" s="1">
        <f t="shared" si="11"/>
        <v>4</v>
      </c>
      <c r="O40" s="1">
        <f t="shared" si="12"/>
        <v>2</v>
      </c>
      <c r="P40" s="5" t="s">
        <v>59</v>
      </c>
      <c r="Q40" s="15" t="s">
        <v>52</v>
      </c>
      <c r="R40" s="13" t="s">
        <v>41</v>
      </c>
      <c r="S40" s="1">
        <v>3</v>
      </c>
      <c r="T40" s="91">
        <f t="shared" si="7"/>
        <v>9</v>
      </c>
      <c r="U40" s="75"/>
      <c r="V40" s="75" t="s">
        <v>350</v>
      </c>
      <c r="W40" s="75"/>
      <c r="X40" s="1" t="s">
        <v>352</v>
      </c>
      <c r="AB40" s="1" t="s">
        <v>380</v>
      </c>
      <c r="AF40" s="1" t="s">
        <v>406</v>
      </c>
      <c r="AG40" s="1">
        <v>1</v>
      </c>
      <c r="AI40" s="1" t="s">
        <v>497</v>
      </c>
      <c r="AJ40" s="1" t="s">
        <v>501</v>
      </c>
    </row>
    <row r="41" spans="2:38" x14ac:dyDescent="0.3">
      <c r="B41" s="89" t="s">
        <v>1</v>
      </c>
      <c r="C41" s="63" t="s">
        <v>325</v>
      </c>
      <c r="D41" s="1">
        <v>2</v>
      </c>
      <c r="E41" s="1">
        <v>1</v>
      </c>
      <c r="F41" s="1">
        <v>1.25</v>
      </c>
      <c r="G41" s="17">
        <f>ROUND(VLOOKUP(E41,兵种数据A!$A$2:$B$6,2,FALSE)*F41,0)</f>
        <v>6</v>
      </c>
      <c r="H41" s="1">
        <v>2</v>
      </c>
      <c r="I41" s="1">
        <f t="shared" si="8"/>
        <v>45</v>
      </c>
      <c r="J41" s="1">
        <v>55</v>
      </c>
      <c r="K41" s="1">
        <f t="shared" si="9"/>
        <v>14</v>
      </c>
      <c r="L41" s="1">
        <f t="shared" si="10"/>
        <v>2.7</v>
      </c>
      <c r="M41" s="1">
        <v>0.45</v>
      </c>
      <c r="N41" s="1">
        <f t="shared" si="11"/>
        <v>6</v>
      </c>
      <c r="O41" s="1">
        <f t="shared" si="12"/>
        <v>2.2200000000000002</v>
      </c>
      <c r="Q41" s="13" t="s">
        <v>40</v>
      </c>
      <c r="R41" s="13" t="s">
        <v>41</v>
      </c>
      <c r="S41" s="1">
        <v>3</v>
      </c>
      <c r="T41" s="91">
        <f t="shared" si="7"/>
        <v>6</v>
      </c>
      <c r="U41" s="75"/>
      <c r="V41" s="75" t="s">
        <v>353</v>
      </c>
      <c r="W41" s="75"/>
      <c r="X41" s="1" t="s">
        <v>354</v>
      </c>
      <c r="AF41" s="1" t="s">
        <v>407</v>
      </c>
      <c r="AG41" s="1">
        <v>1</v>
      </c>
    </row>
    <row r="42" spans="2:38" x14ac:dyDescent="0.3">
      <c r="B42" s="89" t="s">
        <v>1</v>
      </c>
      <c r="C42" s="63" t="s">
        <v>325</v>
      </c>
      <c r="D42" s="1">
        <v>2</v>
      </c>
      <c r="E42" s="1">
        <v>1</v>
      </c>
      <c r="F42" s="1">
        <v>1.25</v>
      </c>
      <c r="G42" s="17">
        <f>ROUND(VLOOKUP(E42,兵种数据A!$A$2:$B$6,2,FALSE)*F42,0)</f>
        <v>6</v>
      </c>
      <c r="H42" s="1">
        <v>2</v>
      </c>
      <c r="I42" s="1">
        <f t="shared" si="8"/>
        <v>45</v>
      </c>
      <c r="J42" s="1">
        <v>55</v>
      </c>
      <c r="K42" s="1">
        <f t="shared" si="9"/>
        <v>14</v>
      </c>
      <c r="L42" s="1">
        <f t="shared" si="10"/>
        <v>2.7</v>
      </c>
      <c r="M42" s="1">
        <v>0.45</v>
      </c>
      <c r="N42" s="1">
        <f t="shared" si="11"/>
        <v>6</v>
      </c>
      <c r="O42" s="1">
        <f t="shared" si="12"/>
        <v>2.2200000000000002</v>
      </c>
      <c r="Q42" s="13" t="s">
        <v>40</v>
      </c>
      <c r="R42" s="13" t="s">
        <v>41</v>
      </c>
      <c r="S42" s="1">
        <v>3</v>
      </c>
      <c r="T42" s="91">
        <f t="shared" si="7"/>
        <v>6</v>
      </c>
      <c r="U42" s="75"/>
      <c r="V42" s="75" t="s">
        <v>361</v>
      </c>
      <c r="W42" s="75"/>
      <c r="X42" s="1" t="s">
        <v>356</v>
      </c>
      <c r="AF42" s="1" t="s">
        <v>408</v>
      </c>
      <c r="AG42" s="1">
        <v>2</v>
      </c>
    </row>
    <row r="43" spans="2:38" x14ac:dyDescent="0.3">
      <c r="B43" s="89" t="s">
        <v>1</v>
      </c>
      <c r="C43" s="63" t="s">
        <v>325</v>
      </c>
      <c r="D43" s="1">
        <v>2</v>
      </c>
      <c r="E43" s="1">
        <v>1</v>
      </c>
      <c r="F43" s="1">
        <v>1.25</v>
      </c>
      <c r="G43" s="17">
        <f>ROUND(VLOOKUP(E43,兵种数据A!$A$2:$B$6,2,FALSE)*F43,0)</f>
        <v>6</v>
      </c>
      <c r="H43" s="1">
        <v>2</v>
      </c>
      <c r="I43" s="1">
        <f t="shared" si="8"/>
        <v>45</v>
      </c>
      <c r="J43" s="1">
        <v>55</v>
      </c>
      <c r="K43" s="1">
        <f t="shared" si="9"/>
        <v>14</v>
      </c>
      <c r="L43" s="1">
        <f t="shared" si="10"/>
        <v>2.7</v>
      </c>
      <c r="M43" s="1">
        <v>0.45</v>
      </c>
      <c r="N43" s="1">
        <f t="shared" si="11"/>
        <v>6</v>
      </c>
      <c r="O43" s="1">
        <f t="shared" si="12"/>
        <v>2.2200000000000002</v>
      </c>
      <c r="Q43" s="13" t="s">
        <v>40</v>
      </c>
      <c r="R43" s="13" t="s">
        <v>41</v>
      </c>
      <c r="S43" s="1">
        <v>3</v>
      </c>
      <c r="T43" s="91">
        <f t="shared" si="7"/>
        <v>6</v>
      </c>
      <c r="U43" s="75"/>
      <c r="V43" s="1" t="s">
        <v>444</v>
      </c>
      <c r="X43" s="1" t="s">
        <v>357</v>
      </c>
      <c r="AF43" s="1" t="s">
        <v>409</v>
      </c>
      <c r="AG43" s="1">
        <v>2</v>
      </c>
    </row>
    <row r="44" spans="2:38" x14ac:dyDescent="0.3">
      <c r="B44" s="89" t="s">
        <v>1</v>
      </c>
      <c r="C44" s="63" t="s">
        <v>325</v>
      </c>
      <c r="D44" s="1">
        <v>2</v>
      </c>
      <c r="E44" s="1">
        <v>1</v>
      </c>
      <c r="F44" s="1">
        <v>1.25</v>
      </c>
      <c r="G44" s="17">
        <f>ROUND(VLOOKUP(E44,兵种数据A!$A$2:$B$6,2,FALSE)*F44,0)</f>
        <v>6</v>
      </c>
      <c r="H44" s="1">
        <v>2</v>
      </c>
      <c r="I44" s="1">
        <f t="shared" si="8"/>
        <v>45</v>
      </c>
      <c r="J44" s="1">
        <v>55</v>
      </c>
      <c r="K44" s="1">
        <f t="shared" si="9"/>
        <v>14</v>
      </c>
      <c r="L44" s="1">
        <f t="shared" si="10"/>
        <v>2.7</v>
      </c>
      <c r="M44" s="1">
        <v>0.45</v>
      </c>
      <c r="N44" s="1">
        <f t="shared" si="11"/>
        <v>6</v>
      </c>
      <c r="O44" s="1">
        <f t="shared" si="12"/>
        <v>2.2200000000000002</v>
      </c>
      <c r="Q44" s="13" t="s">
        <v>40</v>
      </c>
      <c r="R44" s="13" t="s">
        <v>41</v>
      </c>
      <c r="S44" s="1">
        <v>3</v>
      </c>
      <c r="T44" s="91">
        <f t="shared" si="7"/>
        <v>6</v>
      </c>
      <c r="U44" s="75"/>
      <c r="V44" s="1" t="s">
        <v>456</v>
      </c>
      <c r="X44" s="1" t="s">
        <v>358</v>
      </c>
      <c r="AF44" s="1" t="s">
        <v>410</v>
      </c>
      <c r="AG44" s="1">
        <v>3</v>
      </c>
    </row>
    <row r="45" spans="2:38" x14ac:dyDescent="0.3">
      <c r="B45" s="89" t="s">
        <v>1</v>
      </c>
      <c r="C45" s="63" t="s">
        <v>325</v>
      </c>
      <c r="D45" s="1">
        <v>2</v>
      </c>
      <c r="E45" s="1">
        <v>1</v>
      </c>
      <c r="F45" s="1">
        <v>1.25</v>
      </c>
      <c r="G45" s="17">
        <f>ROUND(VLOOKUP(E45,兵种数据A!$A$2:$B$6,2,FALSE)*F45,0)</f>
        <v>6</v>
      </c>
      <c r="H45" s="1">
        <v>2</v>
      </c>
      <c r="I45" s="1">
        <f t="shared" si="8"/>
        <v>45</v>
      </c>
      <c r="J45" s="1">
        <v>55</v>
      </c>
      <c r="K45" s="1">
        <f t="shared" si="9"/>
        <v>14</v>
      </c>
      <c r="L45" s="1">
        <f t="shared" si="10"/>
        <v>2.7</v>
      </c>
      <c r="M45" s="1">
        <v>0.45</v>
      </c>
      <c r="N45" s="1">
        <f t="shared" si="11"/>
        <v>6</v>
      </c>
      <c r="O45" s="1">
        <f t="shared" si="12"/>
        <v>2.2200000000000002</v>
      </c>
      <c r="Q45" s="13" t="s">
        <v>40</v>
      </c>
      <c r="R45" s="13" t="s">
        <v>41</v>
      </c>
      <c r="S45" s="1">
        <v>3</v>
      </c>
      <c r="T45" s="91">
        <f t="shared" si="7"/>
        <v>6</v>
      </c>
      <c r="U45" s="75"/>
      <c r="V45" s="1" t="s">
        <v>552</v>
      </c>
      <c r="X45" s="1" t="s">
        <v>359</v>
      </c>
    </row>
    <row r="46" spans="2:38" x14ac:dyDescent="0.3">
      <c r="B46" s="89" t="s">
        <v>1</v>
      </c>
      <c r="C46" s="63" t="s">
        <v>325</v>
      </c>
      <c r="D46" s="1">
        <v>2</v>
      </c>
      <c r="E46" s="1">
        <v>1</v>
      </c>
      <c r="F46" s="1">
        <v>1.25</v>
      </c>
      <c r="G46" s="17">
        <f>ROUND(VLOOKUP(E46,兵种数据A!$A$2:$B$6,2,FALSE)*F46,0)</f>
        <v>6</v>
      </c>
      <c r="H46" s="1">
        <v>2</v>
      </c>
      <c r="I46" s="1">
        <f t="shared" si="8"/>
        <v>45</v>
      </c>
      <c r="J46" s="1">
        <v>55</v>
      </c>
      <c r="K46" s="1">
        <f t="shared" si="9"/>
        <v>14</v>
      </c>
      <c r="L46" s="1">
        <f t="shared" si="10"/>
        <v>2.7</v>
      </c>
      <c r="M46" s="1">
        <v>0.45</v>
      </c>
      <c r="N46" s="1">
        <f t="shared" si="11"/>
        <v>6</v>
      </c>
      <c r="O46" s="1">
        <f t="shared" si="12"/>
        <v>2.2200000000000002</v>
      </c>
      <c r="Q46" s="13" t="s">
        <v>40</v>
      </c>
      <c r="R46" s="13" t="s">
        <v>41</v>
      </c>
      <c r="S46" s="1">
        <v>3</v>
      </c>
      <c r="T46" s="91">
        <f t="shared" si="7"/>
        <v>6</v>
      </c>
      <c r="U46" s="75"/>
      <c r="X46" s="109" t="s">
        <v>360</v>
      </c>
      <c r="AF46" s="1" t="s">
        <v>531</v>
      </c>
    </row>
    <row r="47" spans="2:38" x14ac:dyDescent="0.3">
      <c r="B47" s="89" t="s">
        <v>1</v>
      </c>
      <c r="C47" s="63" t="s">
        <v>325</v>
      </c>
      <c r="D47" s="1">
        <v>2</v>
      </c>
      <c r="E47" s="1">
        <v>1</v>
      </c>
      <c r="F47" s="1">
        <v>1.25</v>
      </c>
      <c r="G47" s="17">
        <f>ROUND(VLOOKUP(E47,兵种数据A!$A$2:$B$6,2,FALSE)*F47,0)</f>
        <v>6</v>
      </c>
      <c r="H47" s="1">
        <v>2</v>
      </c>
      <c r="I47" s="1">
        <f t="shared" si="8"/>
        <v>45</v>
      </c>
      <c r="J47" s="1">
        <v>55</v>
      </c>
      <c r="K47" s="1">
        <f t="shared" si="9"/>
        <v>14</v>
      </c>
      <c r="L47" s="1">
        <f t="shared" si="10"/>
        <v>2.7</v>
      </c>
      <c r="M47" s="1">
        <v>0.45</v>
      </c>
      <c r="N47" s="1">
        <f t="shared" si="11"/>
        <v>6</v>
      </c>
      <c r="O47" s="1">
        <f t="shared" si="12"/>
        <v>2.2200000000000002</v>
      </c>
      <c r="Q47" s="13" t="s">
        <v>40</v>
      </c>
      <c r="R47" s="13" t="s">
        <v>41</v>
      </c>
      <c r="S47" s="1">
        <v>3</v>
      </c>
      <c r="T47" s="91">
        <f t="shared" si="7"/>
        <v>6</v>
      </c>
      <c r="U47" s="75"/>
      <c r="X47" s="1" t="s">
        <v>436</v>
      </c>
      <c r="AF47" s="1" t="s">
        <v>368</v>
      </c>
      <c r="AG47" s="18" t="s">
        <v>0</v>
      </c>
      <c r="AH47" s="1" t="s">
        <v>532</v>
      </c>
      <c r="AI47" s="1" t="s">
        <v>533</v>
      </c>
    </row>
    <row r="48" spans="2:38" x14ac:dyDescent="0.3">
      <c r="B48" s="89" t="s">
        <v>1</v>
      </c>
      <c r="C48" s="63" t="s">
        <v>325</v>
      </c>
      <c r="D48" s="1">
        <v>2</v>
      </c>
      <c r="E48" s="1">
        <v>1</v>
      </c>
      <c r="F48" s="1">
        <v>1.25</v>
      </c>
      <c r="G48" s="17">
        <f>ROUND(VLOOKUP(E48,兵种数据A!$A$2:$B$6,2,FALSE)*F48,0)</f>
        <v>6</v>
      </c>
      <c r="H48" s="1">
        <v>2</v>
      </c>
      <c r="I48" s="1">
        <f t="shared" si="8"/>
        <v>45</v>
      </c>
      <c r="J48" s="1">
        <v>55</v>
      </c>
      <c r="K48" s="1">
        <f t="shared" si="9"/>
        <v>14</v>
      </c>
      <c r="L48" s="1">
        <f t="shared" si="10"/>
        <v>2.7</v>
      </c>
      <c r="M48" s="1">
        <v>0.45</v>
      </c>
      <c r="N48" s="1">
        <f t="shared" si="11"/>
        <v>6</v>
      </c>
      <c r="O48" s="1">
        <f t="shared" si="12"/>
        <v>2.2200000000000002</v>
      </c>
      <c r="Q48" s="13" t="s">
        <v>40</v>
      </c>
      <c r="R48" s="13" t="s">
        <v>41</v>
      </c>
      <c r="S48" s="1">
        <v>3</v>
      </c>
      <c r="T48" s="91">
        <f t="shared" si="7"/>
        <v>6</v>
      </c>
      <c r="U48" s="75"/>
      <c r="X48" s="1" t="s">
        <v>502</v>
      </c>
      <c r="AF48" s="1" t="s">
        <v>369</v>
      </c>
      <c r="AG48" s="18" t="s">
        <v>1</v>
      </c>
      <c r="AH48" s="1" t="s">
        <v>534</v>
      </c>
      <c r="AI48" s="1" t="s">
        <v>535</v>
      </c>
    </row>
    <row r="49" spans="2:35" x14ac:dyDescent="0.3">
      <c r="B49" s="89" t="s">
        <v>1</v>
      </c>
      <c r="C49" s="63" t="s">
        <v>325</v>
      </c>
      <c r="D49" s="1">
        <v>2</v>
      </c>
      <c r="E49" s="1">
        <v>1</v>
      </c>
      <c r="F49" s="1">
        <v>1.25</v>
      </c>
      <c r="G49" s="17">
        <f>ROUND(VLOOKUP(E49,兵种数据A!$A$2:$B$6,2,FALSE)*F49,0)</f>
        <v>6</v>
      </c>
      <c r="H49" s="1">
        <v>2</v>
      </c>
      <c r="I49" s="1">
        <f t="shared" si="8"/>
        <v>45</v>
      </c>
      <c r="J49" s="1">
        <v>55</v>
      </c>
      <c r="K49" s="1">
        <f t="shared" si="9"/>
        <v>14</v>
      </c>
      <c r="L49" s="1">
        <f t="shared" si="10"/>
        <v>2.7</v>
      </c>
      <c r="M49" s="1">
        <v>0.45</v>
      </c>
      <c r="N49" s="1">
        <f t="shared" si="11"/>
        <v>6</v>
      </c>
      <c r="O49" s="1">
        <f t="shared" si="12"/>
        <v>2.2200000000000002</v>
      </c>
      <c r="Q49" s="13" t="s">
        <v>40</v>
      </c>
      <c r="R49" s="13" t="s">
        <v>41</v>
      </c>
      <c r="S49" s="1">
        <v>3</v>
      </c>
      <c r="T49" s="91">
        <f t="shared" si="7"/>
        <v>6</v>
      </c>
      <c r="U49" s="75"/>
      <c r="AF49" s="1" t="s">
        <v>370</v>
      </c>
      <c r="AG49" s="18" t="s">
        <v>2</v>
      </c>
      <c r="AH49" s="1" t="s">
        <v>536</v>
      </c>
      <c r="AI49" s="1" t="s">
        <v>537</v>
      </c>
    </row>
    <row r="50" spans="2:35" x14ac:dyDescent="0.3">
      <c r="B50" s="89" t="s">
        <v>1</v>
      </c>
      <c r="C50" s="63" t="s">
        <v>325</v>
      </c>
      <c r="D50" s="1">
        <v>2</v>
      </c>
      <c r="E50" s="1">
        <v>1</v>
      </c>
      <c r="F50" s="1">
        <v>1.25</v>
      </c>
      <c r="G50" s="93">
        <f>ROUND(VLOOKUP(E50,兵种数据A!$A$2:$B$6,2,FALSE)*F50,0)</f>
        <v>6</v>
      </c>
      <c r="H50" s="92">
        <v>2</v>
      </c>
      <c r="I50" s="92">
        <f t="shared" si="8"/>
        <v>45</v>
      </c>
      <c r="J50" s="1">
        <v>55</v>
      </c>
      <c r="K50" s="92">
        <f t="shared" si="9"/>
        <v>14</v>
      </c>
      <c r="L50" s="92">
        <f t="shared" si="10"/>
        <v>2.7</v>
      </c>
      <c r="M50" s="92">
        <v>0.45</v>
      </c>
      <c r="N50" s="92">
        <f t="shared" si="11"/>
        <v>6</v>
      </c>
      <c r="O50" s="1">
        <f t="shared" si="12"/>
        <v>2.2200000000000002</v>
      </c>
      <c r="P50" s="63" t="s">
        <v>507</v>
      </c>
      <c r="Q50" s="13" t="s">
        <v>40</v>
      </c>
      <c r="R50" s="13" t="s">
        <v>41</v>
      </c>
      <c r="S50" s="1">
        <v>3</v>
      </c>
      <c r="T50" s="91">
        <f t="shared" si="7"/>
        <v>6</v>
      </c>
      <c r="U50" s="75"/>
      <c r="AF50" s="1" t="s">
        <v>371</v>
      </c>
      <c r="AG50" s="18" t="s">
        <v>3</v>
      </c>
      <c r="AH50" s="1" t="s">
        <v>538</v>
      </c>
      <c r="AI50" s="1" t="s">
        <v>539</v>
      </c>
    </row>
    <row r="51" spans="2:35" x14ac:dyDescent="0.3">
      <c r="B51" s="89" t="s">
        <v>1</v>
      </c>
      <c r="C51" s="63" t="s">
        <v>325</v>
      </c>
      <c r="D51" s="1">
        <v>2</v>
      </c>
      <c r="E51" s="1">
        <v>1</v>
      </c>
      <c r="F51" s="1">
        <v>1.35</v>
      </c>
      <c r="G51" s="17">
        <f>ROUND(VLOOKUP(E51,兵种数据A!$A$2:$B$6,2,FALSE)*F51,0)</f>
        <v>7</v>
      </c>
      <c r="H51" s="1">
        <v>2</v>
      </c>
      <c r="I51" s="1">
        <f t="shared" si="8"/>
        <v>55</v>
      </c>
      <c r="J51" s="1">
        <v>45</v>
      </c>
      <c r="K51" s="1">
        <f t="shared" si="9"/>
        <v>13</v>
      </c>
      <c r="L51" s="1">
        <f t="shared" si="10"/>
        <v>3.85</v>
      </c>
      <c r="M51" s="1">
        <v>0.5</v>
      </c>
      <c r="N51" s="1">
        <f t="shared" si="11"/>
        <v>8</v>
      </c>
      <c r="O51" s="1">
        <f t="shared" si="12"/>
        <v>2</v>
      </c>
      <c r="Q51" s="15" t="s">
        <v>52</v>
      </c>
      <c r="R51" s="5" t="s">
        <v>59</v>
      </c>
      <c r="S51" s="1">
        <v>3</v>
      </c>
      <c r="T51" s="91">
        <f t="shared" si="7"/>
        <v>6</v>
      </c>
      <c r="U51" s="75"/>
      <c r="AF51" s="1" t="s">
        <v>372</v>
      </c>
      <c r="AG51" s="18" t="s">
        <v>4</v>
      </c>
      <c r="AH51" s="1" t="s">
        <v>540</v>
      </c>
      <c r="AI51" s="1" t="s">
        <v>541</v>
      </c>
    </row>
    <row r="52" spans="2:35" x14ac:dyDescent="0.3">
      <c r="B52" s="89" t="s">
        <v>1</v>
      </c>
      <c r="C52" s="63" t="s">
        <v>325</v>
      </c>
      <c r="D52" s="1">
        <v>2</v>
      </c>
      <c r="E52" s="1">
        <v>1</v>
      </c>
      <c r="F52" s="1">
        <v>1.35</v>
      </c>
      <c r="G52" s="17">
        <f>ROUND(VLOOKUP(E52,兵种数据A!$A$2:$B$6,2,FALSE)*F52,0)</f>
        <v>7</v>
      </c>
      <c r="H52" s="1">
        <v>2</v>
      </c>
      <c r="I52" s="1">
        <f t="shared" si="8"/>
        <v>55</v>
      </c>
      <c r="J52" s="1">
        <v>45</v>
      </c>
      <c r="K52" s="1">
        <f t="shared" si="9"/>
        <v>13</v>
      </c>
      <c r="L52" s="1">
        <f t="shared" si="10"/>
        <v>3.85</v>
      </c>
      <c r="M52" s="1">
        <v>0.5</v>
      </c>
      <c r="N52" s="1">
        <f t="shared" si="11"/>
        <v>8</v>
      </c>
      <c r="O52" s="1">
        <f t="shared" si="12"/>
        <v>2</v>
      </c>
      <c r="Q52" s="15" t="s">
        <v>52</v>
      </c>
      <c r="R52" s="5" t="s">
        <v>59</v>
      </c>
      <c r="S52" s="1">
        <v>3</v>
      </c>
      <c r="T52" s="91">
        <f t="shared" si="7"/>
        <v>6</v>
      </c>
      <c r="U52" s="75"/>
      <c r="Y52" s="1" t="s">
        <v>612</v>
      </c>
      <c r="AF52" s="1" t="s">
        <v>373</v>
      </c>
      <c r="AG52" s="21" t="s">
        <v>5</v>
      </c>
      <c r="AH52" s="1" t="s">
        <v>542</v>
      </c>
      <c r="AI52" s="1" t="s">
        <v>543</v>
      </c>
    </row>
    <row r="53" spans="2:35" x14ac:dyDescent="0.3">
      <c r="B53" s="89" t="s">
        <v>1</v>
      </c>
      <c r="C53" s="63" t="s">
        <v>325</v>
      </c>
      <c r="D53" s="1">
        <v>2</v>
      </c>
      <c r="E53" s="1">
        <v>1</v>
      </c>
      <c r="F53" s="1">
        <v>1.35</v>
      </c>
      <c r="G53" s="17">
        <f>ROUND(VLOOKUP(E53,兵种数据A!$A$2:$B$6,2,FALSE)*F53,0)</f>
        <v>7</v>
      </c>
      <c r="H53" s="1">
        <v>2</v>
      </c>
      <c r="I53" s="1">
        <f t="shared" si="8"/>
        <v>55</v>
      </c>
      <c r="J53" s="1">
        <v>45</v>
      </c>
      <c r="K53" s="1">
        <f t="shared" si="9"/>
        <v>13</v>
      </c>
      <c r="L53" s="1">
        <f t="shared" si="10"/>
        <v>3.85</v>
      </c>
      <c r="M53" s="1">
        <v>0.5</v>
      </c>
      <c r="N53" s="1">
        <f t="shared" si="11"/>
        <v>8</v>
      </c>
      <c r="O53" s="1">
        <f t="shared" si="12"/>
        <v>2</v>
      </c>
      <c r="Q53" s="15" t="s">
        <v>52</v>
      </c>
      <c r="R53" s="5" t="s">
        <v>59</v>
      </c>
      <c r="S53" s="1">
        <v>3</v>
      </c>
      <c r="T53" s="91">
        <f t="shared" si="7"/>
        <v>6</v>
      </c>
      <c r="U53" s="75"/>
      <c r="V53" s="53" t="s">
        <v>0</v>
      </c>
      <c r="W53" s="53" t="s">
        <v>1</v>
      </c>
      <c r="X53" s="53" t="s">
        <v>2</v>
      </c>
      <c r="Y53" s="53" t="s">
        <v>3</v>
      </c>
      <c r="Z53" s="53" t="s">
        <v>4</v>
      </c>
      <c r="AA53" s="53" t="s">
        <v>5</v>
      </c>
    </row>
    <row r="54" spans="2:35" x14ac:dyDescent="0.3">
      <c r="B54" s="89" t="s">
        <v>1</v>
      </c>
      <c r="C54" s="63" t="s">
        <v>325</v>
      </c>
      <c r="D54" s="1">
        <v>2</v>
      </c>
      <c r="E54" s="1">
        <v>1</v>
      </c>
      <c r="F54" s="1">
        <v>1.35</v>
      </c>
      <c r="G54" s="17">
        <f>ROUND(VLOOKUP(E54,兵种数据A!$A$2:$B$6,2,FALSE)*F54,0)</f>
        <v>7</v>
      </c>
      <c r="H54" s="1">
        <v>2</v>
      </c>
      <c r="I54" s="1">
        <f t="shared" si="8"/>
        <v>55</v>
      </c>
      <c r="J54" s="1">
        <v>45</v>
      </c>
      <c r="K54" s="1">
        <f t="shared" si="9"/>
        <v>13</v>
      </c>
      <c r="L54" s="1">
        <f t="shared" si="10"/>
        <v>3.85</v>
      </c>
      <c r="M54" s="1">
        <v>0.5</v>
      </c>
      <c r="N54" s="1">
        <f t="shared" si="11"/>
        <v>8</v>
      </c>
      <c r="O54" s="1">
        <f t="shared" si="12"/>
        <v>2</v>
      </c>
      <c r="Q54" s="15" t="s">
        <v>52</v>
      </c>
      <c r="R54" s="5" t="s">
        <v>59</v>
      </c>
      <c r="S54" s="1">
        <v>3</v>
      </c>
      <c r="T54" s="91">
        <f t="shared" si="7"/>
        <v>6</v>
      </c>
      <c r="U54" s="75"/>
      <c r="V54" s="63" t="s">
        <v>511</v>
      </c>
      <c r="W54" s="101" t="s">
        <v>468</v>
      </c>
      <c r="X54" s="101" t="s">
        <v>470</v>
      </c>
      <c r="Y54" s="101" t="s">
        <v>462</v>
      </c>
      <c r="Z54" s="101" t="s">
        <v>463</v>
      </c>
      <c r="AA54" s="101" t="s">
        <v>469</v>
      </c>
    </row>
    <row r="55" spans="2:35" x14ac:dyDescent="0.3">
      <c r="B55" s="89" t="s">
        <v>1</v>
      </c>
      <c r="C55" s="63" t="s">
        <v>325</v>
      </c>
      <c r="D55" s="1">
        <v>3</v>
      </c>
      <c r="E55" s="1">
        <v>1</v>
      </c>
      <c r="F55" s="1">
        <v>1.35</v>
      </c>
      <c r="G55" s="17">
        <f>ROUND(VLOOKUP(E55,兵种数据A!$A$2:$B$6,2,FALSE)*F55,0)</f>
        <v>7</v>
      </c>
      <c r="H55" s="1">
        <v>2</v>
      </c>
      <c r="I55" s="1">
        <f t="shared" si="8"/>
        <v>55</v>
      </c>
      <c r="J55" s="1">
        <v>45</v>
      </c>
      <c r="K55" s="1">
        <f t="shared" si="9"/>
        <v>13</v>
      </c>
      <c r="L55" s="1">
        <f t="shared" si="10"/>
        <v>3.85</v>
      </c>
      <c r="M55" s="1">
        <v>0.5</v>
      </c>
      <c r="N55" s="1">
        <f t="shared" si="11"/>
        <v>8</v>
      </c>
      <c r="O55" s="1">
        <f t="shared" si="12"/>
        <v>2</v>
      </c>
      <c r="Q55" s="15" t="s">
        <v>52</v>
      </c>
      <c r="R55" s="5" t="s">
        <v>59</v>
      </c>
      <c r="S55" s="1">
        <v>3</v>
      </c>
      <c r="T55" s="91">
        <f t="shared" si="7"/>
        <v>9</v>
      </c>
      <c r="U55" s="75"/>
      <c r="V55" s="63" t="s">
        <v>512</v>
      </c>
      <c r="W55" s="63" t="s">
        <v>507</v>
      </c>
      <c r="X55" s="63" t="s">
        <v>273</v>
      </c>
      <c r="Y55" s="22" t="s">
        <v>161</v>
      </c>
      <c r="Z55" s="101" t="s">
        <v>478</v>
      </c>
      <c r="AA55" s="101" t="s">
        <v>481</v>
      </c>
      <c r="AD55" s="101" t="s">
        <v>189</v>
      </c>
    </row>
    <row r="56" spans="2:35" x14ac:dyDescent="0.3">
      <c r="B56" s="89" t="s">
        <v>1</v>
      </c>
      <c r="C56" s="63" t="s">
        <v>325</v>
      </c>
      <c r="D56" s="1">
        <v>3</v>
      </c>
      <c r="E56" s="1">
        <v>1</v>
      </c>
      <c r="F56" s="1">
        <v>1.35</v>
      </c>
      <c r="G56" s="17">
        <f>ROUND(VLOOKUP(E56,兵种数据A!$A$2:$B$6,2,FALSE)*F56,0)</f>
        <v>7</v>
      </c>
      <c r="H56" s="1">
        <v>2</v>
      </c>
      <c r="I56" s="1">
        <f t="shared" ref="I56:I59" si="16">100-J56</f>
        <v>55</v>
      </c>
      <c r="J56" s="1">
        <v>45</v>
      </c>
      <c r="K56" s="1">
        <f t="shared" si="9"/>
        <v>13</v>
      </c>
      <c r="L56" s="1">
        <f t="shared" si="10"/>
        <v>3.85</v>
      </c>
      <c r="M56" s="1">
        <v>0.5</v>
      </c>
      <c r="N56" s="1">
        <f t="shared" si="11"/>
        <v>8</v>
      </c>
      <c r="O56" s="1">
        <f t="shared" si="12"/>
        <v>2</v>
      </c>
      <c r="Q56" s="15" t="s">
        <v>52</v>
      </c>
      <c r="R56" s="5" t="s">
        <v>59</v>
      </c>
      <c r="S56" s="1">
        <v>3</v>
      </c>
      <c r="T56" s="91">
        <f t="shared" si="7"/>
        <v>9</v>
      </c>
      <c r="V56" s="101" t="s">
        <v>461</v>
      </c>
      <c r="W56" s="63" t="s">
        <v>508</v>
      </c>
      <c r="X56" s="63" t="s">
        <v>272</v>
      </c>
      <c r="Y56" s="101" t="s">
        <v>476</v>
      </c>
      <c r="Z56" s="101" t="s">
        <v>479</v>
      </c>
      <c r="AA56" s="101" t="s">
        <v>482</v>
      </c>
      <c r="AD56" s="101" t="s">
        <v>209</v>
      </c>
    </row>
    <row r="57" spans="2:35" x14ac:dyDescent="0.3">
      <c r="B57" s="89" t="s">
        <v>1</v>
      </c>
      <c r="C57" s="63" t="s">
        <v>325</v>
      </c>
      <c r="D57" s="1">
        <v>3</v>
      </c>
      <c r="E57" s="1">
        <v>1</v>
      </c>
      <c r="F57" s="1">
        <v>1.35</v>
      </c>
      <c r="G57" s="17">
        <f>ROUND(VLOOKUP(E57,兵种数据A!$A$2:$B$6,2,FALSE)*F57,0)</f>
        <v>7</v>
      </c>
      <c r="H57" s="1">
        <v>2</v>
      </c>
      <c r="I57" s="1">
        <f t="shared" si="16"/>
        <v>55</v>
      </c>
      <c r="J57" s="1">
        <v>45</v>
      </c>
      <c r="K57" s="1">
        <f t="shared" si="9"/>
        <v>13</v>
      </c>
      <c r="L57" s="1">
        <f t="shared" si="10"/>
        <v>3.85</v>
      </c>
      <c r="M57" s="1">
        <v>0.5</v>
      </c>
      <c r="N57" s="1">
        <f t="shared" si="11"/>
        <v>8</v>
      </c>
      <c r="O57" s="1">
        <f t="shared" si="12"/>
        <v>2</v>
      </c>
      <c r="Q57" s="15" t="s">
        <v>52</v>
      </c>
      <c r="R57" s="5" t="s">
        <v>59</v>
      </c>
      <c r="S57" s="1">
        <v>3</v>
      </c>
      <c r="T57" s="91">
        <f t="shared" si="7"/>
        <v>9</v>
      </c>
      <c r="V57" s="101" t="s">
        <v>465</v>
      </c>
      <c r="W57" s="101" t="s">
        <v>466</v>
      </c>
      <c r="X57" s="63" t="s">
        <v>63</v>
      </c>
      <c r="Y57" s="101" t="s">
        <v>477</v>
      </c>
      <c r="Z57" s="101" t="s">
        <v>480</v>
      </c>
      <c r="AA57" s="63" t="s">
        <v>43</v>
      </c>
      <c r="AD57" s="101" t="s">
        <v>192</v>
      </c>
    </row>
    <row r="58" spans="2:35" x14ac:dyDescent="0.3">
      <c r="B58" s="89" t="s">
        <v>1</v>
      </c>
      <c r="C58" s="63" t="s">
        <v>325</v>
      </c>
      <c r="D58" s="1">
        <v>3</v>
      </c>
      <c r="E58" s="1">
        <v>1</v>
      </c>
      <c r="F58" s="1">
        <v>1.35</v>
      </c>
      <c r="G58" s="17">
        <f>ROUND(VLOOKUP(E58,兵种数据A!$A$2:$B$6,2,FALSE)*F58,0)</f>
        <v>7</v>
      </c>
      <c r="H58" s="1">
        <v>2</v>
      </c>
      <c r="I58" s="1">
        <f t="shared" si="16"/>
        <v>55</v>
      </c>
      <c r="J58" s="1">
        <v>45</v>
      </c>
      <c r="K58" s="1">
        <f t="shared" si="9"/>
        <v>13</v>
      </c>
      <c r="L58" s="1">
        <f t="shared" si="10"/>
        <v>3.85</v>
      </c>
      <c r="M58" s="1">
        <v>0.5</v>
      </c>
      <c r="N58" s="1">
        <f t="shared" si="11"/>
        <v>8</v>
      </c>
      <c r="O58" s="1">
        <f t="shared" si="12"/>
        <v>2</v>
      </c>
      <c r="Q58" s="15" t="s">
        <v>52</v>
      </c>
      <c r="R58" s="5" t="s">
        <v>59</v>
      </c>
      <c r="S58" s="1">
        <v>3</v>
      </c>
      <c r="T58" s="91">
        <f t="shared" si="7"/>
        <v>9</v>
      </c>
      <c r="V58" s="63" t="s">
        <v>513</v>
      </c>
      <c r="W58" s="101" t="s">
        <v>467</v>
      </c>
      <c r="X58" s="101" t="s">
        <v>471</v>
      </c>
      <c r="Y58" s="63" t="s">
        <v>270</v>
      </c>
      <c r="Z58" s="63" t="s">
        <v>278</v>
      </c>
      <c r="AA58" s="63" t="s">
        <v>266</v>
      </c>
      <c r="AD58" s="101" t="s">
        <v>204</v>
      </c>
    </row>
    <row r="59" spans="2:35" x14ac:dyDescent="0.3">
      <c r="B59" s="89" t="s">
        <v>1</v>
      </c>
      <c r="C59" s="63" t="s">
        <v>325</v>
      </c>
      <c r="D59" s="1">
        <v>3</v>
      </c>
      <c r="E59" s="1">
        <v>1</v>
      </c>
      <c r="F59" s="1">
        <v>1.35</v>
      </c>
      <c r="G59" s="17">
        <f>ROUND(VLOOKUP(E59,兵种数据A!$A$2:$B$6,2,FALSE)*F59,0)</f>
        <v>7</v>
      </c>
      <c r="H59" s="1">
        <v>2</v>
      </c>
      <c r="I59" s="1">
        <f t="shared" si="16"/>
        <v>55</v>
      </c>
      <c r="J59" s="1">
        <v>45</v>
      </c>
      <c r="K59" s="1">
        <f t="shared" si="9"/>
        <v>13</v>
      </c>
      <c r="L59" s="1">
        <f t="shared" si="10"/>
        <v>3.85</v>
      </c>
      <c r="M59" s="1">
        <v>0.5</v>
      </c>
      <c r="N59" s="1">
        <f t="shared" si="11"/>
        <v>8</v>
      </c>
      <c r="O59" s="1">
        <f t="shared" si="12"/>
        <v>2</v>
      </c>
      <c r="Q59" s="15" t="s">
        <v>52</v>
      </c>
      <c r="R59" s="5" t="s">
        <v>59</v>
      </c>
      <c r="S59" s="1">
        <v>3</v>
      </c>
      <c r="T59" s="91">
        <f t="shared" si="7"/>
        <v>9</v>
      </c>
      <c r="V59" s="101" t="s">
        <v>503</v>
      </c>
      <c r="W59" s="63" t="s">
        <v>510</v>
      </c>
      <c r="X59" s="101" t="s">
        <v>472</v>
      </c>
      <c r="Y59" s="63" t="s">
        <v>44</v>
      </c>
      <c r="Z59" s="63" t="s">
        <v>268</v>
      </c>
      <c r="AA59" s="101" t="s">
        <v>483</v>
      </c>
      <c r="AD59" s="101" t="s">
        <v>202</v>
      </c>
    </row>
    <row r="60" spans="2:35" x14ac:dyDescent="0.3">
      <c r="B60" s="89" t="s">
        <v>1</v>
      </c>
      <c r="C60" s="63" t="s">
        <v>325</v>
      </c>
      <c r="D60" s="1">
        <v>3</v>
      </c>
      <c r="E60" s="1">
        <v>1</v>
      </c>
      <c r="F60" s="1">
        <v>1.35</v>
      </c>
      <c r="G60" s="93">
        <f>ROUND(VLOOKUP(E60,兵种数据A!$A$2:$B$6,2,FALSE)*F60,0)</f>
        <v>7</v>
      </c>
      <c r="H60" s="92">
        <v>2</v>
      </c>
      <c r="I60" s="92">
        <f t="shared" si="8"/>
        <v>55</v>
      </c>
      <c r="J60" s="1">
        <v>45</v>
      </c>
      <c r="K60" s="92">
        <f t="shared" si="9"/>
        <v>13</v>
      </c>
      <c r="L60" s="92">
        <f t="shared" si="10"/>
        <v>3.85</v>
      </c>
      <c r="M60" s="92">
        <v>0.5</v>
      </c>
      <c r="N60" s="92">
        <f t="shared" si="11"/>
        <v>8</v>
      </c>
      <c r="O60" s="1">
        <f t="shared" si="12"/>
        <v>2</v>
      </c>
      <c r="P60" s="63" t="s">
        <v>508</v>
      </c>
      <c r="Q60" s="15" t="s">
        <v>52</v>
      </c>
      <c r="R60" s="5" t="s">
        <v>59</v>
      </c>
      <c r="S60" s="1">
        <v>3</v>
      </c>
      <c r="T60" s="91">
        <f t="shared" si="7"/>
        <v>9</v>
      </c>
      <c r="V60" s="101" t="s">
        <v>475</v>
      </c>
      <c r="W60" s="101" t="s">
        <v>509</v>
      </c>
      <c r="X60" s="101" t="s">
        <v>473</v>
      </c>
      <c r="Y60" s="63" t="s">
        <v>266</v>
      </c>
      <c r="Z60" s="101" t="s">
        <v>485</v>
      </c>
      <c r="AA60" s="101" t="s">
        <v>484</v>
      </c>
      <c r="AD60" s="101" t="s">
        <v>267</v>
      </c>
    </row>
    <row r="61" spans="2:35" x14ac:dyDescent="0.3">
      <c r="B61" s="89" t="s">
        <v>1</v>
      </c>
      <c r="C61" s="63" t="s">
        <v>325</v>
      </c>
      <c r="D61" s="1">
        <v>3</v>
      </c>
      <c r="E61" s="1">
        <v>1</v>
      </c>
      <c r="F61" s="1">
        <v>1.35</v>
      </c>
      <c r="G61" s="17">
        <f>ROUND(VLOOKUP(E61,兵种数据A!$A$2:$B$6,2,FALSE)*F61,0)</f>
        <v>7</v>
      </c>
      <c r="H61" s="1">
        <v>2</v>
      </c>
      <c r="I61" s="1">
        <f t="shared" si="8"/>
        <v>50</v>
      </c>
      <c r="J61" s="1">
        <v>50</v>
      </c>
      <c r="K61" s="1">
        <f t="shared" si="9"/>
        <v>15</v>
      </c>
      <c r="L61" s="1">
        <f t="shared" si="10"/>
        <v>3.5</v>
      </c>
      <c r="M61" s="1">
        <v>0.4</v>
      </c>
      <c r="N61" s="1">
        <f t="shared" si="11"/>
        <v>9</v>
      </c>
      <c r="O61" s="1">
        <f t="shared" si="12"/>
        <v>2.5</v>
      </c>
      <c r="Q61" s="13" t="s">
        <v>41</v>
      </c>
      <c r="R61" s="13" t="s">
        <v>40</v>
      </c>
      <c r="S61" s="1">
        <v>3</v>
      </c>
      <c r="T61" s="91">
        <f t="shared" si="7"/>
        <v>9</v>
      </c>
      <c r="V61" s="99" t="s">
        <v>282</v>
      </c>
      <c r="X61" s="101" t="s">
        <v>474</v>
      </c>
      <c r="Y61" s="63" t="s">
        <v>521</v>
      </c>
      <c r="Z61" s="101" t="s">
        <v>486</v>
      </c>
      <c r="AA61" s="63" t="s">
        <v>271</v>
      </c>
      <c r="AD61" s="101" t="s">
        <v>485</v>
      </c>
    </row>
    <row r="62" spans="2:35" x14ac:dyDescent="0.3">
      <c r="B62" s="89" t="s">
        <v>1</v>
      </c>
      <c r="C62" s="63" t="s">
        <v>325</v>
      </c>
      <c r="D62" s="1">
        <v>3</v>
      </c>
      <c r="E62" s="1">
        <v>1</v>
      </c>
      <c r="F62" s="1">
        <v>1.35</v>
      </c>
      <c r="G62" s="17">
        <f>ROUND(VLOOKUP(E62,兵种数据A!$A$2:$B$6,2,FALSE)*F62,0)</f>
        <v>7</v>
      </c>
      <c r="H62" s="1">
        <v>2</v>
      </c>
      <c r="I62" s="1">
        <f t="shared" si="8"/>
        <v>50</v>
      </c>
      <c r="J62" s="1">
        <v>50</v>
      </c>
      <c r="K62" s="1">
        <f t="shared" si="9"/>
        <v>15</v>
      </c>
      <c r="L62" s="1">
        <f t="shared" si="10"/>
        <v>3.5</v>
      </c>
      <c r="M62" s="1">
        <v>0.4</v>
      </c>
      <c r="N62" s="1">
        <f t="shared" si="11"/>
        <v>9</v>
      </c>
      <c r="O62" s="1">
        <f t="shared" si="12"/>
        <v>2.5</v>
      </c>
      <c r="Q62" s="13" t="s">
        <v>41</v>
      </c>
      <c r="R62" s="13" t="s">
        <v>40</v>
      </c>
      <c r="S62" s="1">
        <v>3</v>
      </c>
      <c r="T62" s="91">
        <f t="shared" si="7"/>
        <v>9</v>
      </c>
      <c r="V62" s="101" t="s">
        <v>464</v>
      </c>
      <c r="X62" s="63" t="s">
        <v>265</v>
      </c>
      <c r="Y62" s="63" t="s">
        <v>522</v>
      </c>
      <c r="Z62" s="101" t="s">
        <v>487</v>
      </c>
      <c r="AA62" s="63" t="s">
        <v>274</v>
      </c>
      <c r="AD62" s="101" t="s">
        <v>196</v>
      </c>
    </row>
    <row r="63" spans="2:35" x14ac:dyDescent="0.3">
      <c r="B63" s="89" t="s">
        <v>1</v>
      </c>
      <c r="C63" s="63" t="s">
        <v>325</v>
      </c>
      <c r="D63" s="1">
        <v>3</v>
      </c>
      <c r="E63" s="1">
        <v>1</v>
      </c>
      <c r="F63" s="1">
        <v>1.35</v>
      </c>
      <c r="G63" s="17">
        <f>ROUND(VLOOKUP(E63,兵种数据A!$A$2:$B$6,2,FALSE)*F63,0)</f>
        <v>7</v>
      </c>
      <c r="H63" s="1">
        <v>2</v>
      </c>
      <c r="I63" s="1">
        <f t="shared" si="8"/>
        <v>50</v>
      </c>
      <c r="J63" s="1">
        <v>50</v>
      </c>
      <c r="K63" s="1">
        <f t="shared" si="9"/>
        <v>15</v>
      </c>
      <c r="L63" s="1">
        <f t="shared" si="10"/>
        <v>3.5</v>
      </c>
      <c r="M63" s="1">
        <v>0.4</v>
      </c>
      <c r="N63" s="1">
        <f t="shared" si="11"/>
        <v>9</v>
      </c>
      <c r="O63" s="1">
        <f t="shared" si="12"/>
        <v>2.5</v>
      </c>
      <c r="Q63" s="13" t="s">
        <v>41</v>
      </c>
      <c r="R63" s="13" t="s">
        <v>40</v>
      </c>
      <c r="S63" s="1">
        <v>3</v>
      </c>
      <c r="T63" s="91">
        <f t="shared" si="7"/>
        <v>9</v>
      </c>
      <c r="X63" s="63" t="s">
        <v>275</v>
      </c>
      <c r="Y63" s="63" t="s">
        <v>518</v>
      </c>
      <c r="Z63" s="63" t="s">
        <v>276</v>
      </c>
      <c r="AA63" s="63" t="s">
        <v>64</v>
      </c>
      <c r="AD63" s="101" t="s">
        <v>200</v>
      </c>
    </row>
    <row r="64" spans="2:35" x14ac:dyDescent="0.3">
      <c r="B64" s="89" t="s">
        <v>1</v>
      </c>
      <c r="C64" s="63" t="s">
        <v>325</v>
      </c>
      <c r="D64" s="1">
        <v>3</v>
      </c>
      <c r="E64" s="1">
        <v>1</v>
      </c>
      <c r="F64" s="1">
        <v>1.35</v>
      </c>
      <c r="G64" s="17">
        <f>ROUND(VLOOKUP(E64,兵种数据A!$A$2:$B$6,2,FALSE)*F64,0)</f>
        <v>7</v>
      </c>
      <c r="H64" s="1">
        <v>2</v>
      </c>
      <c r="I64" s="1">
        <f t="shared" si="8"/>
        <v>50</v>
      </c>
      <c r="J64" s="1">
        <v>50</v>
      </c>
      <c r="K64" s="1">
        <f t="shared" si="9"/>
        <v>15</v>
      </c>
      <c r="L64" s="1">
        <f t="shared" si="10"/>
        <v>3.5</v>
      </c>
      <c r="M64" s="1">
        <v>0.4</v>
      </c>
      <c r="N64" s="1">
        <f t="shared" si="11"/>
        <v>9</v>
      </c>
      <c r="O64" s="1">
        <f t="shared" si="12"/>
        <v>2.5</v>
      </c>
      <c r="Q64" s="13" t="s">
        <v>41</v>
      </c>
      <c r="R64" s="13" t="s">
        <v>40</v>
      </c>
      <c r="S64" s="1">
        <v>3</v>
      </c>
      <c r="T64" s="91">
        <f t="shared" si="7"/>
        <v>9</v>
      </c>
      <c r="X64" s="63" t="s">
        <v>269</v>
      </c>
      <c r="Y64" s="101" t="s">
        <v>504</v>
      </c>
      <c r="Z64" s="63" t="s">
        <v>277</v>
      </c>
      <c r="AA64" s="63" t="s">
        <v>520</v>
      </c>
      <c r="AD64" s="101" t="s">
        <v>183</v>
      </c>
    </row>
    <row r="65" spans="2:30" x14ac:dyDescent="0.3">
      <c r="B65" s="89" t="s">
        <v>1</v>
      </c>
      <c r="C65" s="63" t="s">
        <v>325</v>
      </c>
      <c r="D65" s="1">
        <v>3</v>
      </c>
      <c r="E65" s="1">
        <v>1</v>
      </c>
      <c r="F65" s="1">
        <v>1.35</v>
      </c>
      <c r="G65" s="17">
        <f>ROUND(VLOOKUP(E65,兵种数据A!$A$2:$B$6,2,FALSE)*F65,0)</f>
        <v>7</v>
      </c>
      <c r="H65" s="1">
        <v>2</v>
      </c>
      <c r="I65" s="1">
        <f t="shared" si="8"/>
        <v>50</v>
      </c>
      <c r="J65" s="1">
        <v>50</v>
      </c>
      <c r="K65" s="1">
        <f t="shared" si="9"/>
        <v>15</v>
      </c>
      <c r="L65" s="1">
        <f t="shared" si="10"/>
        <v>3.5</v>
      </c>
      <c r="M65" s="1">
        <v>0.4</v>
      </c>
      <c r="N65" s="1">
        <f t="shared" si="11"/>
        <v>9</v>
      </c>
      <c r="O65" s="1">
        <f t="shared" si="12"/>
        <v>2.5</v>
      </c>
      <c r="Q65" s="13" t="s">
        <v>41</v>
      </c>
      <c r="R65" s="13" t="s">
        <v>40</v>
      </c>
      <c r="S65" s="1">
        <v>3</v>
      </c>
      <c r="T65" s="91">
        <f t="shared" si="7"/>
        <v>9</v>
      </c>
      <c r="Z65" s="63" t="s">
        <v>279</v>
      </c>
      <c r="AA65" s="101" t="s">
        <v>506</v>
      </c>
      <c r="AD65" s="101" t="s">
        <v>218</v>
      </c>
    </row>
    <row r="66" spans="2:30" x14ac:dyDescent="0.3">
      <c r="B66" s="89" t="s">
        <v>1</v>
      </c>
      <c r="C66" s="63" t="s">
        <v>325</v>
      </c>
      <c r="D66" s="1">
        <v>3</v>
      </c>
      <c r="E66" s="1">
        <v>1</v>
      </c>
      <c r="F66" s="1">
        <v>1.35</v>
      </c>
      <c r="G66" s="17">
        <f>ROUND(VLOOKUP(E66,兵种数据A!$A$2:$B$6,2,FALSE)*F66,0)</f>
        <v>7</v>
      </c>
      <c r="H66" s="1">
        <v>2</v>
      </c>
      <c r="I66" s="1">
        <f t="shared" si="8"/>
        <v>50</v>
      </c>
      <c r="J66" s="1">
        <v>50</v>
      </c>
      <c r="K66" s="1">
        <f t="shared" si="9"/>
        <v>15</v>
      </c>
      <c r="L66" s="1">
        <f t="shared" si="10"/>
        <v>3.5</v>
      </c>
      <c r="M66" s="1">
        <v>0.4</v>
      </c>
      <c r="N66" s="1">
        <f t="shared" si="11"/>
        <v>9</v>
      </c>
      <c r="O66" s="1">
        <f t="shared" si="12"/>
        <v>2.5</v>
      </c>
      <c r="Q66" s="13" t="s">
        <v>41</v>
      </c>
      <c r="R66" s="13" t="s">
        <v>40</v>
      </c>
      <c r="S66" s="1">
        <v>3</v>
      </c>
      <c r="T66" s="91">
        <f t="shared" si="7"/>
        <v>9</v>
      </c>
      <c r="Z66" s="63" t="s">
        <v>519</v>
      </c>
      <c r="AA66" s="63" t="s">
        <v>524</v>
      </c>
      <c r="AD66" s="101" t="s">
        <v>182</v>
      </c>
    </row>
    <row r="67" spans="2:30" x14ac:dyDescent="0.3">
      <c r="B67" s="89" t="s">
        <v>1</v>
      </c>
      <c r="C67" s="63" t="s">
        <v>325</v>
      </c>
      <c r="D67" s="1">
        <v>3</v>
      </c>
      <c r="E67" s="1">
        <v>1</v>
      </c>
      <c r="F67" s="1">
        <v>1.35</v>
      </c>
      <c r="G67" s="93">
        <f>ROUND(VLOOKUP(E67,兵种数据A!$A$2:$B$6,2,FALSE)*F67,0)</f>
        <v>7</v>
      </c>
      <c r="H67" s="92">
        <v>2</v>
      </c>
      <c r="I67" s="92">
        <f t="shared" si="8"/>
        <v>50</v>
      </c>
      <c r="J67" s="1">
        <v>50</v>
      </c>
      <c r="K67" s="92">
        <f t="shared" si="9"/>
        <v>15</v>
      </c>
      <c r="L67" s="92">
        <f t="shared" si="10"/>
        <v>3.5</v>
      </c>
      <c r="M67" s="92">
        <v>0.4</v>
      </c>
      <c r="N67" s="92">
        <f t="shared" si="11"/>
        <v>9</v>
      </c>
      <c r="O67" s="1">
        <f t="shared" si="12"/>
        <v>2.5</v>
      </c>
      <c r="P67" s="63" t="s">
        <v>510</v>
      </c>
      <c r="Q67" s="13" t="s">
        <v>41</v>
      </c>
      <c r="R67" s="13" t="s">
        <v>40</v>
      </c>
      <c r="S67" s="1">
        <v>3</v>
      </c>
      <c r="T67" s="91">
        <f t="shared" si="7"/>
        <v>9</v>
      </c>
      <c r="Z67" s="101" t="s">
        <v>505</v>
      </c>
      <c r="AA67" s="63" t="s">
        <v>525</v>
      </c>
      <c r="AD67" s="101" t="s">
        <v>180</v>
      </c>
    </row>
    <row r="68" spans="2:30" x14ac:dyDescent="0.3">
      <c r="B68" s="89" t="s">
        <v>1</v>
      </c>
      <c r="C68" s="63" t="s">
        <v>325</v>
      </c>
      <c r="D68" s="63">
        <v>3</v>
      </c>
      <c r="E68" s="1">
        <v>1</v>
      </c>
      <c r="F68" s="63">
        <v>1.5</v>
      </c>
      <c r="G68" s="17">
        <f>ROUND(VLOOKUP(E68,兵种数据A!$A$2:$B$6,2,FALSE)*F68,0)</f>
        <v>8</v>
      </c>
      <c r="H68" s="1">
        <v>2</v>
      </c>
      <c r="I68" s="1">
        <f t="shared" si="8"/>
        <v>65</v>
      </c>
      <c r="J68" s="1">
        <v>35</v>
      </c>
      <c r="K68" s="1">
        <f t="shared" si="9"/>
        <v>12</v>
      </c>
      <c r="L68" s="1">
        <f t="shared" si="10"/>
        <v>5.2</v>
      </c>
      <c r="M68" s="1">
        <v>0.5</v>
      </c>
      <c r="N68" s="1">
        <f t="shared" si="11"/>
        <v>10</v>
      </c>
      <c r="O68" s="1">
        <f t="shared" si="12"/>
        <v>2</v>
      </c>
      <c r="S68" s="1">
        <v>4</v>
      </c>
      <c r="T68" s="91">
        <f t="shared" si="7"/>
        <v>12</v>
      </c>
      <c r="W68" s="101" t="s">
        <v>526</v>
      </c>
      <c r="AD68" s="101" t="s">
        <v>186</v>
      </c>
    </row>
    <row r="69" spans="2:30" x14ac:dyDescent="0.3">
      <c r="B69" s="89" t="s">
        <v>1</v>
      </c>
      <c r="C69" s="1" t="s">
        <v>309</v>
      </c>
      <c r="D69" s="1">
        <v>3</v>
      </c>
      <c r="E69" s="1">
        <v>1</v>
      </c>
      <c r="F69" s="1">
        <v>1.2</v>
      </c>
      <c r="G69" s="17">
        <f>ROUND(VLOOKUP(E69,兵种数据A!$A$2:$B$6,2,FALSE)*F69,0)</f>
        <v>6</v>
      </c>
      <c r="H69" s="1">
        <v>2</v>
      </c>
      <c r="I69" s="1">
        <f t="shared" si="8"/>
        <v>58</v>
      </c>
      <c r="J69" s="1">
        <v>42</v>
      </c>
      <c r="K69" s="1">
        <f t="shared" si="9"/>
        <v>11</v>
      </c>
      <c r="L69" s="1">
        <f t="shared" si="10"/>
        <v>3.48</v>
      </c>
      <c r="M69" s="1">
        <v>0.4</v>
      </c>
      <c r="N69" s="1">
        <f t="shared" si="11"/>
        <v>9</v>
      </c>
      <c r="O69" s="1">
        <f t="shared" si="12"/>
        <v>2.5</v>
      </c>
      <c r="P69" s="5" t="s">
        <v>59</v>
      </c>
      <c r="Q69" s="15" t="s">
        <v>52</v>
      </c>
      <c r="R69" s="13" t="s">
        <v>41</v>
      </c>
      <c r="S69" s="1">
        <v>4</v>
      </c>
      <c r="T69" s="91">
        <f t="shared" si="7"/>
        <v>12</v>
      </c>
      <c r="W69" s="101" t="s">
        <v>527</v>
      </c>
      <c r="AD69" s="101" t="s">
        <v>217</v>
      </c>
    </row>
    <row r="70" spans="2:30" x14ac:dyDescent="0.3">
      <c r="B70" s="89" t="s">
        <v>1</v>
      </c>
      <c r="C70" s="1" t="s">
        <v>309</v>
      </c>
      <c r="D70" s="1">
        <v>3</v>
      </c>
      <c r="E70" s="1">
        <v>1</v>
      </c>
      <c r="F70" s="1">
        <v>1.2</v>
      </c>
      <c r="G70" s="17">
        <f>ROUND(VLOOKUP(E70,兵种数据A!$A$2:$B$6,2,FALSE)*F70,0)</f>
        <v>6</v>
      </c>
      <c r="H70" s="1">
        <v>2</v>
      </c>
      <c r="I70" s="1">
        <f t="shared" si="8"/>
        <v>58</v>
      </c>
      <c r="J70" s="1">
        <v>42</v>
      </c>
      <c r="K70" s="1">
        <f t="shared" si="9"/>
        <v>11</v>
      </c>
      <c r="L70" s="1">
        <f t="shared" si="10"/>
        <v>3.48</v>
      </c>
      <c r="M70" s="1">
        <v>0.4</v>
      </c>
      <c r="N70" s="1">
        <f t="shared" si="11"/>
        <v>9</v>
      </c>
      <c r="O70" s="1">
        <f t="shared" si="12"/>
        <v>2.5</v>
      </c>
      <c r="P70" s="5" t="s">
        <v>59</v>
      </c>
      <c r="Q70" s="15" t="s">
        <v>52</v>
      </c>
      <c r="R70" s="13" t="s">
        <v>41</v>
      </c>
      <c r="S70" s="1">
        <v>4</v>
      </c>
      <c r="T70" s="91">
        <f t="shared" si="7"/>
        <v>12</v>
      </c>
      <c r="W70" s="101" t="s">
        <v>528</v>
      </c>
      <c r="AD70" s="101" t="s">
        <v>193</v>
      </c>
    </row>
    <row r="71" spans="2:30" x14ac:dyDescent="0.3">
      <c r="B71" s="89" t="s">
        <v>1</v>
      </c>
      <c r="C71" s="1" t="s">
        <v>309</v>
      </c>
      <c r="D71" s="1">
        <v>3</v>
      </c>
      <c r="E71" s="1">
        <v>1</v>
      </c>
      <c r="F71" s="1">
        <v>1.2</v>
      </c>
      <c r="G71" s="17">
        <f>ROUND(VLOOKUP(E71,兵种数据A!$A$2:$B$6,2,FALSE)*F71,0)</f>
        <v>6</v>
      </c>
      <c r="H71" s="1">
        <v>2</v>
      </c>
      <c r="I71" s="1">
        <f t="shared" si="8"/>
        <v>58</v>
      </c>
      <c r="J71" s="1">
        <v>42</v>
      </c>
      <c r="K71" s="1">
        <f t="shared" si="9"/>
        <v>11</v>
      </c>
      <c r="L71" s="1">
        <f t="shared" si="10"/>
        <v>3.48</v>
      </c>
      <c r="M71" s="1">
        <v>0.4</v>
      </c>
      <c r="N71" s="1">
        <f t="shared" si="11"/>
        <v>9</v>
      </c>
      <c r="O71" s="1">
        <f t="shared" si="12"/>
        <v>2.5</v>
      </c>
      <c r="P71" s="5" t="s">
        <v>59</v>
      </c>
      <c r="Q71" s="15" t="s">
        <v>52</v>
      </c>
      <c r="R71" s="13" t="s">
        <v>41</v>
      </c>
      <c r="S71" s="1">
        <v>4</v>
      </c>
      <c r="T71" s="91">
        <f t="shared" si="7"/>
        <v>12</v>
      </c>
      <c r="W71" s="101" t="s">
        <v>529</v>
      </c>
      <c r="AD71" s="101" t="s">
        <v>212</v>
      </c>
    </row>
    <row r="72" spans="2:30" x14ac:dyDescent="0.3">
      <c r="B72" s="89" t="s">
        <v>1</v>
      </c>
      <c r="C72" s="1" t="s">
        <v>309</v>
      </c>
      <c r="D72" s="1">
        <v>3</v>
      </c>
      <c r="E72" s="1">
        <v>1</v>
      </c>
      <c r="F72" s="1">
        <v>1.2</v>
      </c>
      <c r="G72" s="17">
        <f>ROUND(VLOOKUP(E72,兵种数据A!$A$2:$B$6,2,FALSE)*F72,0)</f>
        <v>6</v>
      </c>
      <c r="H72" s="1">
        <v>2</v>
      </c>
      <c r="I72" s="1">
        <f t="shared" si="8"/>
        <v>58</v>
      </c>
      <c r="J72" s="1">
        <v>42</v>
      </c>
      <c r="K72" s="1">
        <f t="shared" si="9"/>
        <v>11</v>
      </c>
      <c r="L72" s="1">
        <f t="shared" si="10"/>
        <v>3.48</v>
      </c>
      <c r="M72" s="1">
        <v>0.4</v>
      </c>
      <c r="N72" s="1">
        <f t="shared" si="11"/>
        <v>9</v>
      </c>
      <c r="O72" s="1">
        <f t="shared" si="12"/>
        <v>2.5</v>
      </c>
      <c r="P72" s="5" t="s">
        <v>59</v>
      </c>
      <c r="Q72" s="15" t="s">
        <v>52</v>
      </c>
      <c r="R72" s="13" t="s">
        <v>41</v>
      </c>
      <c r="S72" s="1">
        <v>4</v>
      </c>
      <c r="T72" s="91">
        <f t="shared" si="7"/>
        <v>12</v>
      </c>
      <c r="W72" s="101" t="s">
        <v>530</v>
      </c>
      <c r="AD72" s="101" t="s">
        <v>461</v>
      </c>
    </row>
    <row r="73" spans="2:30" x14ac:dyDescent="0.3">
      <c r="B73" s="89" t="s">
        <v>1</v>
      </c>
      <c r="C73" s="1" t="s">
        <v>309</v>
      </c>
      <c r="D73" s="1">
        <v>3</v>
      </c>
      <c r="E73" s="1">
        <v>1</v>
      </c>
      <c r="F73" s="1">
        <v>1.2</v>
      </c>
      <c r="G73" s="17">
        <f>ROUND(VLOOKUP(E73,兵种数据A!$A$2:$B$6,2,FALSE)*F73,0)</f>
        <v>6</v>
      </c>
      <c r="H73" s="1">
        <v>2</v>
      </c>
      <c r="I73" s="1">
        <f t="shared" si="8"/>
        <v>58</v>
      </c>
      <c r="J73" s="1">
        <v>42</v>
      </c>
      <c r="K73" s="1">
        <f t="shared" si="9"/>
        <v>11</v>
      </c>
      <c r="L73" s="1">
        <f t="shared" si="10"/>
        <v>3.48</v>
      </c>
      <c r="M73" s="1">
        <v>0.4</v>
      </c>
      <c r="N73" s="1">
        <f t="shared" si="11"/>
        <v>9</v>
      </c>
      <c r="O73" s="1">
        <f t="shared" si="12"/>
        <v>2.5</v>
      </c>
      <c r="P73" s="5" t="s">
        <v>59</v>
      </c>
      <c r="Q73" s="15" t="s">
        <v>52</v>
      </c>
      <c r="R73" s="13" t="s">
        <v>41</v>
      </c>
      <c r="S73" s="1">
        <v>4</v>
      </c>
      <c r="T73" s="91">
        <f t="shared" si="7"/>
        <v>12</v>
      </c>
      <c r="AD73" s="101" t="s">
        <v>208</v>
      </c>
    </row>
    <row r="74" spans="2:30" x14ac:dyDescent="0.3">
      <c r="B74" s="18" t="s">
        <v>2</v>
      </c>
      <c r="C74" s="63" t="s">
        <v>325</v>
      </c>
      <c r="D74" s="1">
        <v>2</v>
      </c>
      <c r="E74" s="1">
        <v>2</v>
      </c>
      <c r="F74" s="1">
        <v>0.35</v>
      </c>
      <c r="G74" s="17">
        <f>ROUND(VLOOKUP(E74,兵种数据A!$A$2:$B$6,2,FALSE)*F74,0)</f>
        <v>9</v>
      </c>
      <c r="H74" s="1">
        <v>3</v>
      </c>
      <c r="I74" s="1">
        <f t="shared" si="8"/>
        <v>55</v>
      </c>
      <c r="J74" s="1">
        <v>45</v>
      </c>
      <c r="K74" s="1">
        <f t="shared" si="9"/>
        <v>17</v>
      </c>
      <c r="L74" s="1">
        <f t="shared" si="10"/>
        <v>4.95</v>
      </c>
      <c r="M74" s="1">
        <v>0.45</v>
      </c>
      <c r="N74" s="1">
        <f t="shared" si="11"/>
        <v>11</v>
      </c>
      <c r="O74" s="1">
        <f t="shared" si="12"/>
        <v>2.2200000000000002</v>
      </c>
      <c r="Q74" s="13" t="s">
        <v>53</v>
      </c>
      <c r="R74" s="14" t="s">
        <v>60</v>
      </c>
      <c r="S74" s="1">
        <v>4</v>
      </c>
      <c r="T74" s="91">
        <f t="shared" si="7"/>
        <v>8</v>
      </c>
      <c r="Y74" s="1" t="s">
        <v>553</v>
      </c>
    </row>
    <row r="75" spans="2:30" x14ac:dyDescent="0.3">
      <c r="B75" s="18" t="s">
        <v>2</v>
      </c>
      <c r="C75" s="63" t="s">
        <v>325</v>
      </c>
      <c r="D75" s="1">
        <v>2</v>
      </c>
      <c r="E75" s="1">
        <v>2</v>
      </c>
      <c r="F75" s="1">
        <v>0.35</v>
      </c>
      <c r="G75" s="17">
        <f>ROUND(VLOOKUP(E75,兵种数据A!$A$2:$B$6,2,FALSE)*F75,0)</f>
        <v>9</v>
      </c>
      <c r="H75" s="1">
        <v>3</v>
      </c>
      <c r="I75" s="1">
        <f t="shared" si="8"/>
        <v>55</v>
      </c>
      <c r="J75" s="1">
        <v>45</v>
      </c>
      <c r="K75" s="1">
        <f t="shared" si="9"/>
        <v>17</v>
      </c>
      <c r="L75" s="1">
        <f t="shared" si="10"/>
        <v>4.95</v>
      </c>
      <c r="M75" s="1">
        <v>0.45</v>
      </c>
      <c r="N75" s="1">
        <f t="shared" si="11"/>
        <v>11</v>
      </c>
      <c r="O75" s="1">
        <f t="shared" si="12"/>
        <v>2.2200000000000002</v>
      </c>
      <c r="Q75" s="13" t="s">
        <v>53</v>
      </c>
      <c r="R75" s="14" t="s">
        <v>60</v>
      </c>
      <c r="S75" s="1">
        <v>4</v>
      </c>
      <c r="T75" s="91">
        <f t="shared" ref="T75:T138" si="17">S75*D75</f>
        <v>8</v>
      </c>
      <c r="X75" s="53" t="s">
        <v>0</v>
      </c>
      <c r="Y75" s="1">
        <v>10</v>
      </c>
      <c r="AA75" s="1">
        <v>5</v>
      </c>
      <c r="AB75" s="1">
        <v>2</v>
      </c>
    </row>
    <row r="76" spans="2:30" x14ac:dyDescent="0.3">
      <c r="B76" s="18" t="s">
        <v>2</v>
      </c>
      <c r="C76" s="63" t="s">
        <v>325</v>
      </c>
      <c r="D76" s="1">
        <v>2</v>
      </c>
      <c r="E76" s="1">
        <v>2</v>
      </c>
      <c r="F76" s="1">
        <v>0.35</v>
      </c>
      <c r="G76" s="17">
        <f>ROUND(VLOOKUP(E76,兵种数据A!$A$2:$B$6,2,FALSE)*F76,0)</f>
        <v>9</v>
      </c>
      <c r="H76" s="1">
        <v>3</v>
      </c>
      <c r="I76" s="1">
        <f t="shared" ref="I76:I77" si="18">100-J76</f>
        <v>55</v>
      </c>
      <c r="J76" s="1">
        <v>45</v>
      </c>
      <c r="K76" s="1">
        <f t="shared" ref="K76:K139" si="19">ROUND(J76/100*G76*$J$9,0)</f>
        <v>17</v>
      </c>
      <c r="L76" s="1">
        <f t="shared" ref="L76:L139" si="20">G76*I76/100</f>
        <v>4.95</v>
      </c>
      <c r="M76" s="1">
        <v>0.45</v>
      </c>
      <c r="N76" s="1">
        <f t="shared" ref="N76:N139" si="21">ROUND(L76/M76,0)</f>
        <v>11</v>
      </c>
      <c r="O76" s="1">
        <f t="shared" ref="O76:O139" si="22">ROUND(1/M76,2)</f>
        <v>2.2200000000000002</v>
      </c>
      <c r="Q76" s="13" t="s">
        <v>53</v>
      </c>
      <c r="R76" s="14" t="s">
        <v>60</v>
      </c>
      <c r="S76" s="1">
        <v>4</v>
      </c>
      <c r="T76" s="91">
        <f t="shared" si="17"/>
        <v>8</v>
      </c>
      <c r="X76" s="53" t="s">
        <v>1</v>
      </c>
      <c r="Y76" s="1">
        <v>15</v>
      </c>
      <c r="Z76" s="1" t="s">
        <v>554</v>
      </c>
      <c r="AA76" s="1">
        <v>5</v>
      </c>
      <c r="AB76" s="1">
        <v>3</v>
      </c>
    </row>
    <row r="77" spans="2:30" x14ac:dyDescent="0.3">
      <c r="B77" s="18" t="s">
        <v>2</v>
      </c>
      <c r="C77" s="63" t="s">
        <v>325</v>
      </c>
      <c r="D77" s="1">
        <v>2</v>
      </c>
      <c r="E77" s="1">
        <v>2</v>
      </c>
      <c r="F77" s="1">
        <v>0.35</v>
      </c>
      <c r="G77" s="17">
        <f>ROUND(VLOOKUP(E77,兵种数据A!$A$2:$B$6,2,FALSE)*F77,0)</f>
        <v>9</v>
      </c>
      <c r="H77" s="1">
        <v>3</v>
      </c>
      <c r="I77" s="1">
        <f t="shared" si="18"/>
        <v>55</v>
      </c>
      <c r="J77" s="1">
        <v>45</v>
      </c>
      <c r="K77" s="1">
        <f t="shared" si="19"/>
        <v>17</v>
      </c>
      <c r="L77" s="1">
        <f t="shared" si="20"/>
        <v>4.95</v>
      </c>
      <c r="M77" s="1">
        <v>0.45</v>
      </c>
      <c r="N77" s="1">
        <f t="shared" si="21"/>
        <v>11</v>
      </c>
      <c r="O77" s="1">
        <f t="shared" si="22"/>
        <v>2.2200000000000002</v>
      </c>
      <c r="Q77" s="13" t="s">
        <v>53</v>
      </c>
      <c r="R77" s="14" t="s">
        <v>60</v>
      </c>
      <c r="S77" s="1">
        <v>4</v>
      </c>
      <c r="T77" s="91">
        <f t="shared" si="17"/>
        <v>8</v>
      </c>
      <c r="X77" s="53" t="s">
        <v>2</v>
      </c>
      <c r="Y77" s="1">
        <v>20</v>
      </c>
      <c r="AA77" s="1">
        <v>5</v>
      </c>
      <c r="AB77" s="1">
        <v>4</v>
      </c>
    </row>
    <row r="78" spans="2:30" x14ac:dyDescent="0.3">
      <c r="B78" s="18" t="s">
        <v>2</v>
      </c>
      <c r="C78" s="63" t="s">
        <v>325</v>
      </c>
      <c r="D78" s="1">
        <v>2</v>
      </c>
      <c r="E78" s="1">
        <v>2</v>
      </c>
      <c r="F78" s="1">
        <v>0.35</v>
      </c>
      <c r="G78" s="17">
        <f>ROUND(VLOOKUP(E78,兵种数据A!$A$2:$B$6,2,FALSE)*F78,0)</f>
        <v>9</v>
      </c>
      <c r="H78" s="1">
        <v>3</v>
      </c>
      <c r="I78" s="1">
        <f t="shared" ref="I78:I80" si="23">100-J78</f>
        <v>55</v>
      </c>
      <c r="J78" s="1">
        <v>45</v>
      </c>
      <c r="K78" s="1">
        <f t="shared" si="19"/>
        <v>17</v>
      </c>
      <c r="L78" s="1">
        <f t="shared" si="20"/>
        <v>4.95</v>
      </c>
      <c r="M78" s="1">
        <v>0.45</v>
      </c>
      <c r="N78" s="1">
        <f t="shared" si="21"/>
        <v>11</v>
      </c>
      <c r="O78" s="1">
        <f t="shared" si="22"/>
        <v>2.2200000000000002</v>
      </c>
      <c r="Q78" s="13" t="s">
        <v>53</v>
      </c>
      <c r="R78" s="14" t="s">
        <v>60</v>
      </c>
      <c r="S78" s="1">
        <v>4</v>
      </c>
      <c r="T78" s="91">
        <f t="shared" si="17"/>
        <v>8</v>
      </c>
      <c r="X78" s="53" t="s">
        <v>3</v>
      </c>
      <c r="Y78" s="1">
        <v>25</v>
      </c>
      <c r="AA78" s="1">
        <v>5</v>
      </c>
      <c r="AB78" s="1">
        <v>5</v>
      </c>
    </row>
    <row r="79" spans="2:30" x14ac:dyDescent="0.3">
      <c r="B79" s="18" t="s">
        <v>2</v>
      </c>
      <c r="C79" s="63" t="s">
        <v>325</v>
      </c>
      <c r="D79" s="1">
        <v>2</v>
      </c>
      <c r="E79" s="1">
        <v>2</v>
      </c>
      <c r="F79" s="1">
        <v>0.35</v>
      </c>
      <c r="G79" s="17">
        <f>ROUND(VLOOKUP(E79,兵种数据A!$A$2:$B$6,2,FALSE)*F79,0)</f>
        <v>9</v>
      </c>
      <c r="H79" s="1">
        <v>3</v>
      </c>
      <c r="I79" s="1">
        <f t="shared" si="23"/>
        <v>55</v>
      </c>
      <c r="J79" s="1">
        <v>45</v>
      </c>
      <c r="K79" s="1">
        <f t="shared" si="19"/>
        <v>17</v>
      </c>
      <c r="L79" s="1">
        <f t="shared" si="20"/>
        <v>4.95</v>
      </c>
      <c r="M79" s="1">
        <v>0.45</v>
      </c>
      <c r="N79" s="1">
        <f t="shared" si="21"/>
        <v>11</v>
      </c>
      <c r="O79" s="1">
        <f t="shared" si="22"/>
        <v>2.2200000000000002</v>
      </c>
      <c r="Q79" s="13" t="s">
        <v>53</v>
      </c>
      <c r="R79" s="14" t="s">
        <v>60</v>
      </c>
      <c r="S79" s="1">
        <v>4</v>
      </c>
      <c r="T79" s="91">
        <f t="shared" si="17"/>
        <v>8</v>
      </c>
      <c r="X79" s="53" t="s">
        <v>4</v>
      </c>
      <c r="Y79" s="1">
        <v>30</v>
      </c>
      <c r="Z79" s="1" t="s">
        <v>555</v>
      </c>
      <c r="AA79" s="1">
        <v>6</v>
      </c>
      <c r="AB79" s="1">
        <v>5</v>
      </c>
    </row>
    <row r="80" spans="2:30" x14ac:dyDescent="0.3">
      <c r="B80" s="18" t="s">
        <v>2</v>
      </c>
      <c r="C80" s="63" t="s">
        <v>325</v>
      </c>
      <c r="D80" s="1">
        <v>2</v>
      </c>
      <c r="E80" s="1">
        <v>2</v>
      </c>
      <c r="F80" s="1">
        <v>0.35</v>
      </c>
      <c r="G80" s="17">
        <f>ROUND(VLOOKUP(E80,兵种数据A!$A$2:$B$6,2,FALSE)*F80,0)</f>
        <v>9</v>
      </c>
      <c r="H80" s="1">
        <v>3</v>
      </c>
      <c r="I80" s="1">
        <f t="shared" si="23"/>
        <v>55</v>
      </c>
      <c r="J80" s="1">
        <v>45</v>
      </c>
      <c r="K80" s="1">
        <f t="shared" si="19"/>
        <v>17</v>
      </c>
      <c r="L80" s="1">
        <f t="shared" si="20"/>
        <v>4.95</v>
      </c>
      <c r="M80" s="1">
        <v>0.45</v>
      </c>
      <c r="N80" s="1">
        <f t="shared" si="21"/>
        <v>11</v>
      </c>
      <c r="O80" s="1">
        <f t="shared" si="22"/>
        <v>2.2200000000000002</v>
      </c>
      <c r="Q80" s="13" t="s">
        <v>53</v>
      </c>
      <c r="R80" s="14" t="s">
        <v>60</v>
      </c>
      <c r="S80" s="1">
        <v>4</v>
      </c>
      <c r="T80" s="91">
        <f t="shared" si="17"/>
        <v>8</v>
      </c>
      <c r="X80" s="53" t="s">
        <v>5</v>
      </c>
      <c r="Y80" s="1">
        <v>35</v>
      </c>
      <c r="AA80" s="1">
        <v>7</v>
      </c>
      <c r="AB80" s="1">
        <v>5</v>
      </c>
    </row>
    <row r="81" spans="2:20" x14ac:dyDescent="0.3">
      <c r="B81" s="18" t="s">
        <v>2</v>
      </c>
      <c r="C81" s="63" t="s">
        <v>325</v>
      </c>
      <c r="D81" s="1">
        <v>2</v>
      </c>
      <c r="E81" s="1">
        <v>2</v>
      </c>
      <c r="F81" s="1">
        <v>0.35</v>
      </c>
      <c r="G81" s="93">
        <f>ROUND(VLOOKUP(E81,兵种数据A!$A$2:$B$6,2,FALSE)*F81,0)</f>
        <v>9</v>
      </c>
      <c r="H81" s="92">
        <v>3</v>
      </c>
      <c r="I81" s="92">
        <f t="shared" ref="I81:I141" si="24">100-J81</f>
        <v>55</v>
      </c>
      <c r="J81" s="1">
        <v>45</v>
      </c>
      <c r="K81" s="92">
        <f t="shared" si="19"/>
        <v>17</v>
      </c>
      <c r="L81" s="92">
        <f t="shared" si="20"/>
        <v>4.95</v>
      </c>
      <c r="M81" s="92">
        <v>0.45</v>
      </c>
      <c r="N81" s="92">
        <f t="shared" si="21"/>
        <v>11</v>
      </c>
      <c r="O81" s="1">
        <f t="shared" si="22"/>
        <v>2.2200000000000002</v>
      </c>
      <c r="P81" s="63" t="s">
        <v>273</v>
      </c>
      <c r="Q81" s="13" t="s">
        <v>53</v>
      </c>
      <c r="R81" s="14" t="s">
        <v>60</v>
      </c>
      <c r="S81" s="1">
        <v>4</v>
      </c>
      <c r="T81" s="91">
        <f t="shared" si="17"/>
        <v>8</v>
      </c>
    </row>
    <row r="82" spans="2:20" x14ac:dyDescent="0.3">
      <c r="B82" s="18" t="s">
        <v>2</v>
      </c>
      <c r="C82" s="63" t="s">
        <v>325</v>
      </c>
      <c r="D82" s="1">
        <v>3</v>
      </c>
      <c r="E82" s="1">
        <v>2</v>
      </c>
      <c r="F82" s="1">
        <v>0.4</v>
      </c>
      <c r="G82" s="17">
        <f>ROUND(VLOOKUP(E82,兵种数据A!$A$2:$B$6,2,FALSE)*F82,0)</f>
        <v>10</v>
      </c>
      <c r="H82" s="1">
        <v>3</v>
      </c>
      <c r="I82" s="1">
        <f t="shared" si="24"/>
        <v>52</v>
      </c>
      <c r="J82" s="1">
        <v>48</v>
      </c>
      <c r="K82" s="1">
        <f t="shared" si="19"/>
        <v>20</v>
      </c>
      <c r="L82" s="1">
        <f t="shared" si="20"/>
        <v>5.2</v>
      </c>
      <c r="M82" s="1">
        <v>0.5</v>
      </c>
      <c r="N82" s="1">
        <f t="shared" si="21"/>
        <v>10</v>
      </c>
      <c r="O82" s="1">
        <f t="shared" si="22"/>
        <v>2</v>
      </c>
      <c r="Q82" s="13" t="s">
        <v>285</v>
      </c>
      <c r="R82" s="13" t="s">
        <v>56</v>
      </c>
      <c r="S82" s="1">
        <v>4</v>
      </c>
      <c r="T82" s="91">
        <f t="shared" si="17"/>
        <v>12</v>
      </c>
    </row>
    <row r="83" spans="2:20" x14ac:dyDescent="0.3">
      <c r="B83" s="18" t="s">
        <v>2</v>
      </c>
      <c r="C83" s="63" t="s">
        <v>325</v>
      </c>
      <c r="D83" s="1">
        <v>3</v>
      </c>
      <c r="E83" s="1">
        <v>2</v>
      </c>
      <c r="F83" s="1">
        <v>0.4</v>
      </c>
      <c r="G83" s="17">
        <f>ROUND(VLOOKUP(E83,兵种数据A!$A$2:$B$6,2,FALSE)*F83,0)</f>
        <v>10</v>
      </c>
      <c r="H83" s="1">
        <v>3</v>
      </c>
      <c r="I83" s="1">
        <f t="shared" si="24"/>
        <v>52</v>
      </c>
      <c r="J83" s="1">
        <v>48</v>
      </c>
      <c r="K83" s="1">
        <f t="shared" si="19"/>
        <v>20</v>
      </c>
      <c r="L83" s="1">
        <f t="shared" si="20"/>
        <v>5.2</v>
      </c>
      <c r="M83" s="1">
        <v>0.5</v>
      </c>
      <c r="N83" s="1">
        <f t="shared" si="21"/>
        <v>10</v>
      </c>
      <c r="O83" s="1">
        <f t="shared" si="22"/>
        <v>2</v>
      </c>
      <c r="Q83" s="13" t="s">
        <v>285</v>
      </c>
      <c r="R83" s="13" t="s">
        <v>56</v>
      </c>
      <c r="S83" s="1">
        <v>4</v>
      </c>
      <c r="T83" s="91">
        <f t="shared" si="17"/>
        <v>12</v>
      </c>
    </row>
    <row r="84" spans="2:20" x14ac:dyDescent="0.3">
      <c r="B84" s="18" t="s">
        <v>2</v>
      </c>
      <c r="C84" s="63" t="s">
        <v>325</v>
      </c>
      <c r="D84" s="1">
        <v>3</v>
      </c>
      <c r="E84" s="1">
        <v>2</v>
      </c>
      <c r="F84" s="1">
        <v>0.4</v>
      </c>
      <c r="G84" s="17">
        <f>ROUND(VLOOKUP(E84,兵种数据A!$A$2:$B$6,2,FALSE)*F84,0)</f>
        <v>10</v>
      </c>
      <c r="H84" s="1">
        <v>3</v>
      </c>
      <c r="I84" s="1">
        <f t="shared" si="24"/>
        <v>52</v>
      </c>
      <c r="J84" s="1">
        <v>48</v>
      </c>
      <c r="K84" s="1">
        <f t="shared" si="19"/>
        <v>20</v>
      </c>
      <c r="L84" s="1">
        <f t="shared" si="20"/>
        <v>5.2</v>
      </c>
      <c r="M84" s="1">
        <v>0.5</v>
      </c>
      <c r="N84" s="1">
        <f t="shared" si="21"/>
        <v>10</v>
      </c>
      <c r="O84" s="1">
        <f t="shared" si="22"/>
        <v>2</v>
      </c>
      <c r="Q84" s="13" t="s">
        <v>285</v>
      </c>
      <c r="R84" s="13" t="s">
        <v>56</v>
      </c>
      <c r="S84" s="1">
        <v>4</v>
      </c>
      <c r="T84" s="91">
        <f t="shared" si="17"/>
        <v>12</v>
      </c>
    </row>
    <row r="85" spans="2:20" x14ac:dyDescent="0.3">
      <c r="B85" s="18" t="s">
        <v>2</v>
      </c>
      <c r="C85" s="63" t="s">
        <v>325</v>
      </c>
      <c r="D85" s="1">
        <v>3</v>
      </c>
      <c r="E85" s="1">
        <v>2</v>
      </c>
      <c r="F85" s="1">
        <v>0.4</v>
      </c>
      <c r="G85" s="17">
        <f>ROUND(VLOOKUP(E85,兵种数据A!$A$2:$B$6,2,FALSE)*F85,0)</f>
        <v>10</v>
      </c>
      <c r="H85" s="1">
        <v>3</v>
      </c>
      <c r="I85" s="1">
        <f t="shared" si="24"/>
        <v>52</v>
      </c>
      <c r="J85" s="1">
        <v>48</v>
      </c>
      <c r="K85" s="1">
        <f t="shared" si="19"/>
        <v>20</v>
      </c>
      <c r="L85" s="1">
        <f t="shared" si="20"/>
        <v>5.2</v>
      </c>
      <c r="M85" s="1">
        <v>0.5</v>
      </c>
      <c r="N85" s="1">
        <f t="shared" si="21"/>
        <v>10</v>
      </c>
      <c r="O85" s="1">
        <f t="shared" si="22"/>
        <v>2</v>
      </c>
      <c r="Q85" s="13" t="s">
        <v>285</v>
      </c>
      <c r="R85" s="13" t="s">
        <v>56</v>
      </c>
      <c r="S85" s="1">
        <v>4</v>
      </c>
      <c r="T85" s="91">
        <f t="shared" si="17"/>
        <v>12</v>
      </c>
    </row>
    <row r="86" spans="2:20" x14ac:dyDescent="0.3">
      <c r="B86" s="18" t="s">
        <v>2</v>
      </c>
      <c r="C86" s="63" t="s">
        <v>325</v>
      </c>
      <c r="D86" s="1">
        <v>3</v>
      </c>
      <c r="E86" s="1">
        <v>2</v>
      </c>
      <c r="F86" s="1">
        <v>0.4</v>
      </c>
      <c r="G86" s="17">
        <f>ROUND(VLOOKUP(E86,兵种数据A!$A$2:$B$6,2,FALSE)*F86,0)</f>
        <v>10</v>
      </c>
      <c r="H86" s="1">
        <v>3</v>
      </c>
      <c r="I86" s="1">
        <f t="shared" si="24"/>
        <v>52</v>
      </c>
      <c r="J86" s="1">
        <v>48</v>
      </c>
      <c r="K86" s="1">
        <f t="shared" si="19"/>
        <v>20</v>
      </c>
      <c r="L86" s="1">
        <f t="shared" si="20"/>
        <v>5.2</v>
      </c>
      <c r="M86" s="1">
        <v>0.5</v>
      </c>
      <c r="N86" s="1">
        <f t="shared" si="21"/>
        <v>10</v>
      </c>
      <c r="O86" s="1">
        <f t="shared" si="22"/>
        <v>2</v>
      </c>
      <c r="Q86" s="13" t="s">
        <v>285</v>
      </c>
      <c r="R86" s="13" t="s">
        <v>56</v>
      </c>
      <c r="S86" s="1">
        <v>4</v>
      </c>
      <c r="T86" s="91">
        <f t="shared" si="17"/>
        <v>12</v>
      </c>
    </row>
    <row r="87" spans="2:20" x14ac:dyDescent="0.3">
      <c r="B87" s="18" t="s">
        <v>2</v>
      </c>
      <c r="C87" s="63" t="s">
        <v>325</v>
      </c>
      <c r="D87" s="1">
        <v>3</v>
      </c>
      <c r="E87" s="1">
        <v>2</v>
      </c>
      <c r="F87" s="1">
        <v>0.4</v>
      </c>
      <c r="G87" s="17">
        <f>ROUND(VLOOKUP(E87,兵种数据A!$A$2:$B$6,2,FALSE)*F87,0)</f>
        <v>10</v>
      </c>
      <c r="H87" s="1">
        <v>3</v>
      </c>
      <c r="I87" s="1">
        <f t="shared" si="24"/>
        <v>52</v>
      </c>
      <c r="J87" s="1">
        <v>48</v>
      </c>
      <c r="K87" s="1">
        <f t="shared" si="19"/>
        <v>20</v>
      </c>
      <c r="L87" s="1">
        <f t="shared" si="20"/>
        <v>5.2</v>
      </c>
      <c r="M87" s="1">
        <v>0.5</v>
      </c>
      <c r="N87" s="1">
        <f t="shared" si="21"/>
        <v>10</v>
      </c>
      <c r="O87" s="1">
        <f t="shared" si="22"/>
        <v>2</v>
      </c>
      <c r="Q87" s="13" t="s">
        <v>285</v>
      </c>
      <c r="R87" s="13" t="s">
        <v>56</v>
      </c>
      <c r="S87" s="1">
        <v>4</v>
      </c>
      <c r="T87" s="91">
        <f t="shared" si="17"/>
        <v>12</v>
      </c>
    </row>
    <row r="88" spans="2:20" x14ac:dyDescent="0.3">
      <c r="B88" s="18" t="s">
        <v>2</v>
      </c>
      <c r="C88" s="63" t="s">
        <v>325</v>
      </c>
      <c r="D88" s="1">
        <v>3</v>
      </c>
      <c r="E88" s="1">
        <v>2</v>
      </c>
      <c r="F88" s="1">
        <v>0.4</v>
      </c>
      <c r="G88" s="17">
        <f>ROUND(VLOOKUP(E88,兵种数据A!$A$2:$B$6,2,FALSE)*F88,0)</f>
        <v>10</v>
      </c>
      <c r="H88" s="1">
        <v>3</v>
      </c>
      <c r="I88" s="1">
        <f t="shared" si="24"/>
        <v>52</v>
      </c>
      <c r="J88" s="1">
        <v>48</v>
      </c>
      <c r="K88" s="1">
        <f t="shared" si="19"/>
        <v>20</v>
      </c>
      <c r="L88" s="1">
        <f t="shared" si="20"/>
        <v>5.2</v>
      </c>
      <c r="M88" s="1">
        <v>0.5</v>
      </c>
      <c r="N88" s="1">
        <f t="shared" si="21"/>
        <v>10</v>
      </c>
      <c r="O88" s="1">
        <f t="shared" si="22"/>
        <v>2</v>
      </c>
      <c r="Q88" s="13" t="s">
        <v>285</v>
      </c>
      <c r="R88" s="13" t="s">
        <v>56</v>
      </c>
      <c r="S88" s="1">
        <v>4</v>
      </c>
      <c r="T88" s="91">
        <f t="shared" si="17"/>
        <v>12</v>
      </c>
    </row>
    <row r="89" spans="2:20" x14ac:dyDescent="0.3">
      <c r="B89" s="18" t="s">
        <v>2</v>
      </c>
      <c r="C89" s="63" t="s">
        <v>325</v>
      </c>
      <c r="D89" s="1">
        <v>3</v>
      </c>
      <c r="E89" s="1">
        <v>2</v>
      </c>
      <c r="F89" s="1">
        <v>0.4</v>
      </c>
      <c r="G89" s="93">
        <f>ROUND(VLOOKUP(E89,兵种数据A!$A$2:$B$6,2,FALSE)*F89,0)</f>
        <v>10</v>
      </c>
      <c r="H89" s="92">
        <v>3</v>
      </c>
      <c r="I89" s="92">
        <f t="shared" si="24"/>
        <v>52</v>
      </c>
      <c r="J89" s="1">
        <v>48</v>
      </c>
      <c r="K89" s="92">
        <f t="shared" si="19"/>
        <v>20</v>
      </c>
      <c r="L89" s="92">
        <f t="shared" si="20"/>
        <v>5.2</v>
      </c>
      <c r="M89" s="92">
        <v>0.5</v>
      </c>
      <c r="N89" s="92">
        <f t="shared" si="21"/>
        <v>10</v>
      </c>
      <c r="O89" s="1">
        <f t="shared" si="22"/>
        <v>2</v>
      </c>
      <c r="P89" s="63" t="s">
        <v>272</v>
      </c>
      <c r="Q89" s="13" t="s">
        <v>285</v>
      </c>
      <c r="R89" s="13" t="s">
        <v>56</v>
      </c>
      <c r="S89" s="1">
        <v>4</v>
      </c>
      <c r="T89" s="91">
        <f t="shared" si="17"/>
        <v>12</v>
      </c>
    </row>
    <row r="90" spans="2:20" x14ac:dyDescent="0.3">
      <c r="B90" s="18" t="s">
        <v>2</v>
      </c>
      <c r="C90" s="63" t="s">
        <v>325</v>
      </c>
      <c r="D90" s="1">
        <v>3</v>
      </c>
      <c r="E90" s="1">
        <v>2</v>
      </c>
      <c r="F90" s="1">
        <v>0.6</v>
      </c>
      <c r="G90" s="17">
        <f>ROUND(VLOOKUP(E90,兵种数据A!$A$2:$B$6,2,FALSE)*F90,0)</f>
        <v>15</v>
      </c>
      <c r="H90" s="1">
        <v>3</v>
      </c>
      <c r="I90" s="1">
        <f t="shared" si="24"/>
        <v>45</v>
      </c>
      <c r="J90" s="1">
        <v>55</v>
      </c>
      <c r="K90" s="1">
        <f t="shared" si="19"/>
        <v>35</v>
      </c>
      <c r="L90" s="1">
        <f t="shared" si="20"/>
        <v>6.75</v>
      </c>
      <c r="M90" s="1">
        <v>0.3</v>
      </c>
      <c r="N90" s="1">
        <f t="shared" si="21"/>
        <v>23</v>
      </c>
      <c r="O90" s="1">
        <f t="shared" si="22"/>
        <v>3.33</v>
      </c>
      <c r="Q90" s="14" t="s">
        <v>60</v>
      </c>
      <c r="R90" s="13" t="s">
        <v>285</v>
      </c>
      <c r="S90" s="1">
        <v>4</v>
      </c>
      <c r="T90" s="91">
        <f t="shared" si="17"/>
        <v>12</v>
      </c>
    </row>
    <row r="91" spans="2:20" x14ac:dyDescent="0.3">
      <c r="B91" s="18" t="s">
        <v>2</v>
      </c>
      <c r="C91" s="63" t="s">
        <v>325</v>
      </c>
      <c r="D91" s="1">
        <v>3</v>
      </c>
      <c r="E91" s="1">
        <v>2</v>
      </c>
      <c r="F91" s="1">
        <v>0.6</v>
      </c>
      <c r="G91" s="17">
        <f>ROUND(VLOOKUP(E91,兵种数据A!$A$2:$B$6,2,FALSE)*F91,0)</f>
        <v>15</v>
      </c>
      <c r="H91" s="1">
        <v>3</v>
      </c>
      <c r="I91" s="1">
        <f t="shared" si="24"/>
        <v>45</v>
      </c>
      <c r="J91" s="1">
        <v>55</v>
      </c>
      <c r="K91" s="1">
        <f t="shared" si="19"/>
        <v>35</v>
      </c>
      <c r="L91" s="1">
        <f t="shared" si="20"/>
        <v>6.75</v>
      </c>
      <c r="M91" s="1">
        <v>0.3</v>
      </c>
      <c r="N91" s="1">
        <f t="shared" si="21"/>
        <v>23</v>
      </c>
      <c r="O91" s="1">
        <f t="shared" si="22"/>
        <v>3.33</v>
      </c>
      <c r="Q91" s="14" t="s">
        <v>60</v>
      </c>
      <c r="R91" s="13" t="s">
        <v>285</v>
      </c>
      <c r="S91" s="1">
        <v>4</v>
      </c>
      <c r="T91" s="91">
        <f t="shared" si="17"/>
        <v>12</v>
      </c>
    </row>
    <row r="92" spans="2:20" x14ac:dyDescent="0.3">
      <c r="B92" s="18" t="s">
        <v>2</v>
      </c>
      <c r="C92" s="63" t="s">
        <v>325</v>
      </c>
      <c r="D92" s="1">
        <v>3</v>
      </c>
      <c r="E92" s="1">
        <v>2</v>
      </c>
      <c r="F92" s="1">
        <v>0.6</v>
      </c>
      <c r="G92" s="17">
        <f>ROUND(VLOOKUP(E92,兵种数据A!$A$2:$B$6,2,FALSE)*F92,0)</f>
        <v>15</v>
      </c>
      <c r="H92" s="1">
        <v>3</v>
      </c>
      <c r="I92" s="1">
        <f t="shared" si="24"/>
        <v>45</v>
      </c>
      <c r="J92" s="1">
        <v>55</v>
      </c>
      <c r="K92" s="1">
        <f t="shared" si="19"/>
        <v>35</v>
      </c>
      <c r="L92" s="1">
        <f t="shared" si="20"/>
        <v>6.75</v>
      </c>
      <c r="M92" s="1">
        <v>0.3</v>
      </c>
      <c r="N92" s="1">
        <f t="shared" si="21"/>
        <v>23</v>
      </c>
      <c r="O92" s="1">
        <f t="shared" si="22"/>
        <v>3.33</v>
      </c>
      <c r="Q92" s="14" t="s">
        <v>60</v>
      </c>
      <c r="R92" s="13" t="s">
        <v>285</v>
      </c>
      <c r="S92" s="1">
        <v>4</v>
      </c>
      <c r="T92" s="91">
        <f t="shared" si="17"/>
        <v>12</v>
      </c>
    </row>
    <row r="93" spans="2:20" x14ac:dyDescent="0.3">
      <c r="B93" s="18" t="s">
        <v>2</v>
      </c>
      <c r="C93" s="63" t="s">
        <v>325</v>
      </c>
      <c r="D93" s="1">
        <v>3</v>
      </c>
      <c r="E93" s="1">
        <v>2</v>
      </c>
      <c r="F93" s="1">
        <v>0.6</v>
      </c>
      <c r="G93" s="17">
        <f>ROUND(VLOOKUP(E93,兵种数据A!$A$2:$B$6,2,FALSE)*F93,0)</f>
        <v>15</v>
      </c>
      <c r="H93" s="1">
        <v>3</v>
      </c>
      <c r="I93" s="1">
        <f t="shared" si="24"/>
        <v>45</v>
      </c>
      <c r="J93" s="1">
        <v>55</v>
      </c>
      <c r="K93" s="1">
        <f t="shared" si="19"/>
        <v>35</v>
      </c>
      <c r="L93" s="1">
        <f t="shared" si="20"/>
        <v>6.75</v>
      </c>
      <c r="M93" s="1">
        <v>0.3</v>
      </c>
      <c r="N93" s="1">
        <f t="shared" si="21"/>
        <v>23</v>
      </c>
      <c r="O93" s="1">
        <f t="shared" si="22"/>
        <v>3.33</v>
      </c>
      <c r="Q93" s="14" t="s">
        <v>60</v>
      </c>
      <c r="R93" s="13" t="s">
        <v>285</v>
      </c>
      <c r="S93" s="1">
        <v>4</v>
      </c>
      <c r="T93" s="91">
        <f t="shared" si="17"/>
        <v>12</v>
      </c>
    </row>
    <row r="94" spans="2:20" x14ac:dyDescent="0.3">
      <c r="B94" s="18" t="s">
        <v>2</v>
      </c>
      <c r="C94" s="63" t="s">
        <v>325</v>
      </c>
      <c r="D94" s="1">
        <v>3</v>
      </c>
      <c r="E94" s="1">
        <v>2</v>
      </c>
      <c r="F94" s="1">
        <v>0.6</v>
      </c>
      <c r="G94" s="17">
        <f>ROUND(VLOOKUP(E94,兵种数据A!$A$2:$B$6,2,FALSE)*F94,0)</f>
        <v>15</v>
      </c>
      <c r="H94" s="1">
        <v>3</v>
      </c>
      <c r="I94" s="1">
        <f t="shared" si="24"/>
        <v>45</v>
      </c>
      <c r="J94" s="1">
        <v>55</v>
      </c>
      <c r="K94" s="1">
        <f t="shared" si="19"/>
        <v>35</v>
      </c>
      <c r="L94" s="1">
        <f t="shared" si="20"/>
        <v>6.75</v>
      </c>
      <c r="M94" s="1">
        <v>0.3</v>
      </c>
      <c r="N94" s="1">
        <f t="shared" si="21"/>
        <v>23</v>
      </c>
      <c r="O94" s="1">
        <f t="shared" si="22"/>
        <v>3.33</v>
      </c>
      <c r="Q94" s="14" t="s">
        <v>60</v>
      </c>
      <c r="R94" s="13" t="s">
        <v>285</v>
      </c>
      <c r="S94" s="1">
        <v>4</v>
      </c>
      <c r="T94" s="91">
        <f t="shared" si="17"/>
        <v>12</v>
      </c>
    </row>
    <row r="95" spans="2:20" x14ac:dyDescent="0.3">
      <c r="B95" s="18" t="s">
        <v>2</v>
      </c>
      <c r="C95" s="63" t="s">
        <v>325</v>
      </c>
      <c r="D95" s="1">
        <v>3</v>
      </c>
      <c r="E95" s="1">
        <v>2</v>
      </c>
      <c r="F95" s="1">
        <v>0.6</v>
      </c>
      <c r="G95" s="93">
        <f>ROUND(VLOOKUP(E95,兵种数据A!$A$2:$B$6,2,FALSE)*F95,0)</f>
        <v>15</v>
      </c>
      <c r="H95" s="92">
        <v>3</v>
      </c>
      <c r="I95" s="92">
        <f t="shared" si="24"/>
        <v>45</v>
      </c>
      <c r="J95" s="1">
        <v>55</v>
      </c>
      <c r="K95" s="92">
        <f t="shared" si="19"/>
        <v>35</v>
      </c>
      <c r="L95" s="92">
        <f t="shared" si="20"/>
        <v>6.75</v>
      </c>
      <c r="M95" s="92">
        <v>0.3</v>
      </c>
      <c r="N95" s="92">
        <f t="shared" si="21"/>
        <v>23</v>
      </c>
      <c r="O95" s="1">
        <f t="shared" si="22"/>
        <v>3.33</v>
      </c>
      <c r="Q95" s="14" t="s">
        <v>60</v>
      </c>
      <c r="R95" s="13" t="s">
        <v>285</v>
      </c>
      <c r="S95" s="1">
        <v>4</v>
      </c>
      <c r="T95" s="91">
        <f t="shared" si="17"/>
        <v>12</v>
      </c>
    </row>
    <row r="96" spans="2:20" x14ac:dyDescent="0.3">
      <c r="B96" s="18" t="s">
        <v>2</v>
      </c>
      <c r="C96" s="63" t="s">
        <v>325</v>
      </c>
      <c r="D96" s="1">
        <v>3</v>
      </c>
      <c r="E96" s="1">
        <v>2</v>
      </c>
      <c r="F96" s="1">
        <v>0.6</v>
      </c>
      <c r="G96" s="17">
        <f>ROUND(VLOOKUP(E96,兵种数据A!$A$2:$B$6,2,FALSE)*F96,0)</f>
        <v>15</v>
      </c>
      <c r="H96" s="1">
        <v>3</v>
      </c>
      <c r="I96" s="1">
        <f t="shared" si="24"/>
        <v>52</v>
      </c>
      <c r="J96" s="1">
        <v>48</v>
      </c>
      <c r="K96" s="1">
        <f t="shared" si="19"/>
        <v>30</v>
      </c>
      <c r="L96" s="1">
        <f t="shared" si="20"/>
        <v>7.8</v>
      </c>
      <c r="M96" s="1">
        <v>0.3</v>
      </c>
      <c r="N96" s="1">
        <f t="shared" si="21"/>
        <v>26</v>
      </c>
      <c r="O96" s="1">
        <f t="shared" si="22"/>
        <v>3.33</v>
      </c>
      <c r="Q96" s="13" t="s">
        <v>53</v>
      </c>
      <c r="R96" s="13" t="s">
        <v>56</v>
      </c>
      <c r="S96" s="1">
        <v>4</v>
      </c>
      <c r="T96" s="91">
        <f t="shared" si="17"/>
        <v>12</v>
      </c>
    </row>
    <row r="97" spans="2:20" x14ac:dyDescent="0.3">
      <c r="B97" s="18" t="s">
        <v>2</v>
      </c>
      <c r="C97" s="63" t="s">
        <v>325</v>
      </c>
      <c r="D97" s="1">
        <v>3</v>
      </c>
      <c r="E97" s="1">
        <v>2</v>
      </c>
      <c r="F97" s="1">
        <v>0.6</v>
      </c>
      <c r="G97" s="17">
        <f>ROUND(VLOOKUP(E97,兵种数据A!$A$2:$B$6,2,FALSE)*F97,0)</f>
        <v>15</v>
      </c>
      <c r="H97" s="1">
        <v>3</v>
      </c>
      <c r="I97" s="1">
        <f t="shared" si="24"/>
        <v>52</v>
      </c>
      <c r="J97" s="1">
        <v>48</v>
      </c>
      <c r="K97" s="1">
        <f t="shared" si="19"/>
        <v>30</v>
      </c>
      <c r="L97" s="1">
        <f t="shared" si="20"/>
        <v>7.8</v>
      </c>
      <c r="M97" s="1">
        <v>0.3</v>
      </c>
      <c r="N97" s="1">
        <f t="shared" si="21"/>
        <v>26</v>
      </c>
      <c r="O97" s="1">
        <f t="shared" si="22"/>
        <v>3.33</v>
      </c>
      <c r="Q97" s="13" t="s">
        <v>53</v>
      </c>
      <c r="R97" s="13" t="s">
        <v>56</v>
      </c>
      <c r="S97" s="1">
        <v>4</v>
      </c>
      <c r="T97" s="91">
        <f t="shared" si="17"/>
        <v>12</v>
      </c>
    </row>
    <row r="98" spans="2:20" x14ac:dyDescent="0.3">
      <c r="B98" s="18" t="s">
        <v>2</v>
      </c>
      <c r="C98" s="63" t="s">
        <v>325</v>
      </c>
      <c r="D98" s="1">
        <v>3</v>
      </c>
      <c r="E98" s="1">
        <v>2</v>
      </c>
      <c r="F98" s="1">
        <v>0.6</v>
      </c>
      <c r="G98" s="17">
        <f>ROUND(VLOOKUP(E98,兵种数据A!$A$2:$B$6,2,FALSE)*F98,0)</f>
        <v>15</v>
      </c>
      <c r="H98" s="1">
        <v>3</v>
      </c>
      <c r="I98" s="1">
        <f t="shared" si="24"/>
        <v>52</v>
      </c>
      <c r="J98" s="1">
        <v>48</v>
      </c>
      <c r="K98" s="1">
        <f t="shared" si="19"/>
        <v>30</v>
      </c>
      <c r="L98" s="1">
        <f t="shared" si="20"/>
        <v>7.8</v>
      </c>
      <c r="M98" s="1">
        <v>0.3</v>
      </c>
      <c r="N98" s="1">
        <f t="shared" si="21"/>
        <v>26</v>
      </c>
      <c r="O98" s="1">
        <f t="shared" si="22"/>
        <v>3.33</v>
      </c>
      <c r="Q98" s="13" t="s">
        <v>53</v>
      </c>
      <c r="R98" s="13" t="s">
        <v>56</v>
      </c>
      <c r="S98" s="1">
        <v>4</v>
      </c>
      <c r="T98" s="91">
        <f t="shared" si="17"/>
        <v>12</v>
      </c>
    </row>
    <row r="99" spans="2:20" x14ac:dyDescent="0.3">
      <c r="B99" s="18" t="s">
        <v>2</v>
      </c>
      <c r="C99" s="63" t="s">
        <v>325</v>
      </c>
      <c r="D99" s="1">
        <v>3</v>
      </c>
      <c r="E99" s="1">
        <v>2</v>
      </c>
      <c r="F99" s="1">
        <v>0.6</v>
      </c>
      <c r="G99" s="17">
        <f>ROUND(VLOOKUP(E99,兵种数据A!$A$2:$B$6,2,FALSE)*F99,0)</f>
        <v>15</v>
      </c>
      <c r="H99" s="1">
        <v>3</v>
      </c>
      <c r="I99" s="1">
        <f t="shared" si="24"/>
        <v>52</v>
      </c>
      <c r="J99" s="1">
        <v>48</v>
      </c>
      <c r="K99" s="1">
        <f t="shared" si="19"/>
        <v>30</v>
      </c>
      <c r="L99" s="1">
        <f t="shared" si="20"/>
        <v>7.8</v>
      </c>
      <c r="M99" s="1">
        <v>0.3</v>
      </c>
      <c r="N99" s="1">
        <f t="shared" si="21"/>
        <v>26</v>
      </c>
      <c r="O99" s="1">
        <f t="shared" si="22"/>
        <v>3.33</v>
      </c>
      <c r="Q99" s="13" t="s">
        <v>53</v>
      </c>
      <c r="R99" s="13" t="s">
        <v>56</v>
      </c>
      <c r="S99" s="1">
        <v>4</v>
      </c>
      <c r="T99" s="91">
        <f t="shared" si="17"/>
        <v>12</v>
      </c>
    </row>
    <row r="100" spans="2:20" x14ac:dyDescent="0.3">
      <c r="B100" s="18" t="s">
        <v>2</v>
      </c>
      <c r="C100" s="63" t="s">
        <v>325</v>
      </c>
      <c r="D100" s="1">
        <v>3</v>
      </c>
      <c r="E100" s="1">
        <v>2</v>
      </c>
      <c r="F100" s="1">
        <v>0.6</v>
      </c>
      <c r="G100" s="17">
        <f>ROUND(VLOOKUP(E100,兵种数据A!$A$2:$B$6,2,FALSE)*F100,0)</f>
        <v>15</v>
      </c>
      <c r="H100" s="1">
        <v>3</v>
      </c>
      <c r="I100" s="1">
        <f t="shared" si="24"/>
        <v>52</v>
      </c>
      <c r="J100" s="1">
        <v>48</v>
      </c>
      <c r="K100" s="1">
        <f t="shared" si="19"/>
        <v>30</v>
      </c>
      <c r="L100" s="1">
        <f t="shared" si="20"/>
        <v>7.8</v>
      </c>
      <c r="M100" s="1">
        <v>0.3</v>
      </c>
      <c r="N100" s="1">
        <f t="shared" si="21"/>
        <v>26</v>
      </c>
      <c r="O100" s="1">
        <f t="shared" si="22"/>
        <v>3.33</v>
      </c>
      <c r="Q100" s="13" t="s">
        <v>53</v>
      </c>
      <c r="R100" s="13" t="s">
        <v>56</v>
      </c>
      <c r="S100" s="1">
        <v>4</v>
      </c>
      <c r="T100" s="91">
        <f t="shared" si="17"/>
        <v>12</v>
      </c>
    </row>
    <row r="101" spans="2:20" x14ac:dyDescent="0.3">
      <c r="B101" s="18" t="s">
        <v>2</v>
      </c>
      <c r="C101" s="63" t="s">
        <v>325</v>
      </c>
      <c r="D101" s="1">
        <v>3</v>
      </c>
      <c r="E101" s="1">
        <v>2</v>
      </c>
      <c r="F101" s="1">
        <v>0.6</v>
      </c>
      <c r="G101" s="17">
        <f>ROUND(VLOOKUP(E101,兵种数据A!$A$2:$B$6,2,FALSE)*F101,0)</f>
        <v>15</v>
      </c>
      <c r="H101" s="1">
        <v>3</v>
      </c>
      <c r="I101" s="1">
        <f t="shared" si="24"/>
        <v>52</v>
      </c>
      <c r="J101" s="1">
        <v>48</v>
      </c>
      <c r="K101" s="1">
        <f t="shared" si="19"/>
        <v>30</v>
      </c>
      <c r="L101" s="1">
        <f t="shared" si="20"/>
        <v>7.8</v>
      </c>
      <c r="M101" s="1">
        <v>0.3</v>
      </c>
      <c r="N101" s="1">
        <f t="shared" si="21"/>
        <v>26</v>
      </c>
      <c r="O101" s="1">
        <f t="shared" si="22"/>
        <v>3.33</v>
      </c>
      <c r="Q101" s="13" t="s">
        <v>53</v>
      </c>
      <c r="R101" s="13" t="s">
        <v>56</v>
      </c>
      <c r="S101" s="1">
        <v>4</v>
      </c>
      <c r="T101" s="91">
        <f t="shared" si="17"/>
        <v>12</v>
      </c>
    </row>
    <row r="102" spans="2:20" x14ac:dyDescent="0.3">
      <c r="B102" s="18" t="s">
        <v>2</v>
      </c>
      <c r="C102" s="63" t="s">
        <v>325</v>
      </c>
      <c r="D102" s="1">
        <v>3</v>
      </c>
      <c r="E102" s="1">
        <v>2</v>
      </c>
      <c r="F102" s="1">
        <v>0.6</v>
      </c>
      <c r="G102" s="17">
        <f>ROUND(VLOOKUP(E102,兵种数据A!$A$2:$B$6,2,FALSE)*F102,0)</f>
        <v>15</v>
      </c>
      <c r="H102" s="1">
        <v>3</v>
      </c>
      <c r="I102" s="1">
        <f t="shared" si="24"/>
        <v>52</v>
      </c>
      <c r="J102" s="1">
        <v>48</v>
      </c>
      <c r="K102" s="1">
        <f t="shared" si="19"/>
        <v>30</v>
      </c>
      <c r="L102" s="1">
        <f t="shared" si="20"/>
        <v>7.8</v>
      </c>
      <c r="M102" s="1">
        <v>0.3</v>
      </c>
      <c r="N102" s="1">
        <f t="shared" si="21"/>
        <v>26</v>
      </c>
      <c r="O102" s="1">
        <f t="shared" si="22"/>
        <v>3.33</v>
      </c>
      <c r="Q102" s="13" t="s">
        <v>53</v>
      </c>
      <c r="R102" s="13" t="s">
        <v>56</v>
      </c>
      <c r="S102" s="1">
        <v>4</v>
      </c>
      <c r="T102" s="91">
        <f t="shared" si="17"/>
        <v>12</v>
      </c>
    </row>
    <row r="103" spans="2:20" x14ac:dyDescent="0.3">
      <c r="B103" s="18" t="s">
        <v>2</v>
      </c>
      <c r="C103" s="63" t="s">
        <v>325</v>
      </c>
      <c r="D103" s="1">
        <v>3</v>
      </c>
      <c r="E103" s="1">
        <v>2</v>
      </c>
      <c r="F103" s="1">
        <v>0.6</v>
      </c>
      <c r="G103" s="93">
        <f>ROUND(VLOOKUP(E103,兵种数据A!$A$2:$B$6,2,FALSE)*F103,0)</f>
        <v>15</v>
      </c>
      <c r="H103" s="92">
        <v>3</v>
      </c>
      <c r="I103" s="92">
        <f t="shared" si="24"/>
        <v>52</v>
      </c>
      <c r="J103" s="1">
        <v>48</v>
      </c>
      <c r="K103" s="92">
        <f t="shared" si="19"/>
        <v>30</v>
      </c>
      <c r="L103" s="92">
        <f t="shared" si="20"/>
        <v>7.8</v>
      </c>
      <c r="M103" s="92">
        <v>0.3</v>
      </c>
      <c r="N103" s="92">
        <f t="shared" si="21"/>
        <v>26</v>
      </c>
      <c r="O103" s="1">
        <f t="shared" si="22"/>
        <v>3.33</v>
      </c>
      <c r="P103" s="63" t="s">
        <v>613</v>
      </c>
      <c r="Q103" s="13" t="s">
        <v>53</v>
      </c>
      <c r="R103" s="13" t="s">
        <v>56</v>
      </c>
      <c r="S103" s="1">
        <v>4</v>
      </c>
      <c r="T103" s="91">
        <f t="shared" si="17"/>
        <v>12</v>
      </c>
    </row>
    <row r="104" spans="2:20" x14ac:dyDescent="0.3">
      <c r="B104" s="18" t="s">
        <v>2</v>
      </c>
      <c r="C104" s="63" t="s">
        <v>325</v>
      </c>
      <c r="D104" s="1">
        <v>3</v>
      </c>
      <c r="E104" s="1">
        <v>2</v>
      </c>
      <c r="F104" s="63">
        <v>1</v>
      </c>
      <c r="G104" s="17">
        <f>ROUND(VLOOKUP(E104,兵种数据A!$A$2:$B$6,2,FALSE)*F104,0)</f>
        <v>25</v>
      </c>
      <c r="H104" s="1">
        <v>3</v>
      </c>
      <c r="I104" s="1">
        <f t="shared" si="24"/>
        <v>65</v>
      </c>
      <c r="J104" s="1">
        <v>35</v>
      </c>
      <c r="K104" s="1">
        <f t="shared" si="19"/>
        <v>37</v>
      </c>
      <c r="L104" s="1">
        <f t="shared" si="20"/>
        <v>16.25</v>
      </c>
      <c r="M104" s="1">
        <v>0.4</v>
      </c>
      <c r="N104" s="1">
        <f t="shared" si="21"/>
        <v>41</v>
      </c>
      <c r="O104" s="1">
        <f t="shared" si="22"/>
        <v>2.5</v>
      </c>
      <c r="S104" s="1">
        <v>5</v>
      </c>
      <c r="T104" s="91">
        <f t="shared" si="17"/>
        <v>15</v>
      </c>
    </row>
    <row r="105" spans="2:20" x14ac:dyDescent="0.3">
      <c r="B105" s="18" t="s">
        <v>2</v>
      </c>
      <c r="C105" s="1" t="s">
        <v>309</v>
      </c>
      <c r="D105" s="1">
        <v>3</v>
      </c>
      <c r="E105" s="1">
        <v>2</v>
      </c>
      <c r="F105" s="1">
        <v>0.8</v>
      </c>
      <c r="G105" s="17">
        <f>ROUND(VLOOKUP(E105,兵种数据A!$A$2:$B$6,2,FALSE)*F105,0)</f>
        <v>20</v>
      </c>
      <c r="H105" s="1">
        <v>3</v>
      </c>
      <c r="I105" s="1">
        <f t="shared" si="24"/>
        <v>51</v>
      </c>
      <c r="J105" s="1">
        <v>49</v>
      </c>
      <c r="K105" s="1">
        <f t="shared" si="19"/>
        <v>41</v>
      </c>
      <c r="L105" s="1">
        <f t="shared" si="20"/>
        <v>10.199999999999999</v>
      </c>
      <c r="M105" s="1">
        <v>0.45</v>
      </c>
      <c r="N105" s="1">
        <f t="shared" si="21"/>
        <v>23</v>
      </c>
      <c r="O105" s="1">
        <f t="shared" si="22"/>
        <v>2.2200000000000002</v>
      </c>
      <c r="P105" s="13" t="s">
        <v>53</v>
      </c>
      <c r="Q105" s="13" t="s">
        <v>56</v>
      </c>
      <c r="R105" s="14" t="s">
        <v>60</v>
      </c>
      <c r="S105" s="1">
        <v>5</v>
      </c>
      <c r="T105" s="91">
        <f t="shared" si="17"/>
        <v>15</v>
      </c>
    </row>
    <row r="106" spans="2:20" x14ac:dyDescent="0.3">
      <c r="B106" s="18" t="s">
        <v>2</v>
      </c>
      <c r="C106" s="1" t="s">
        <v>309</v>
      </c>
      <c r="D106" s="1">
        <v>3</v>
      </c>
      <c r="E106" s="1">
        <v>2</v>
      </c>
      <c r="F106" s="1">
        <v>0.8</v>
      </c>
      <c r="G106" s="17">
        <f>ROUND(VLOOKUP(E106,兵种数据A!$A$2:$B$6,2,FALSE)*F106,0)</f>
        <v>20</v>
      </c>
      <c r="H106" s="1">
        <v>3</v>
      </c>
      <c r="I106" s="1">
        <f t="shared" si="24"/>
        <v>51</v>
      </c>
      <c r="J106" s="1">
        <v>49</v>
      </c>
      <c r="K106" s="1">
        <f t="shared" si="19"/>
        <v>41</v>
      </c>
      <c r="L106" s="1">
        <f t="shared" si="20"/>
        <v>10.199999999999999</v>
      </c>
      <c r="M106" s="1">
        <v>0.45</v>
      </c>
      <c r="N106" s="1">
        <f t="shared" si="21"/>
        <v>23</v>
      </c>
      <c r="O106" s="1">
        <f t="shared" si="22"/>
        <v>2.2200000000000002</v>
      </c>
      <c r="P106" s="13" t="s">
        <v>53</v>
      </c>
      <c r="Q106" s="13" t="s">
        <v>56</v>
      </c>
      <c r="R106" s="14" t="s">
        <v>60</v>
      </c>
      <c r="S106" s="1">
        <v>5</v>
      </c>
      <c r="T106" s="91">
        <f t="shared" si="17"/>
        <v>15</v>
      </c>
    </row>
    <row r="107" spans="2:20" x14ac:dyDescent="0.3">
      <c r="B107" s="18" t="s">
        <v>2</v>
      </c>
      <c r="C107" s="1" t="s">
        <v>309</v>
      </c>
      <c r="D107" s="1">
        <v>3</v>
      </c>
      <c r="E107" s="1">
        <v>2</v>
      </c>
      <c r="F107" s="1">
        <v>0.8</v>
      </c>
      <c r="G107" s="17">
        <f>ROUND(VLOOKUP(E107,兵种数据A!$A$2:$B$6,2,FALSE)*F107,0)</f>
        <v>20</v>
      </c>
      <c r="H107" s="1">
        <v>3</v>
      </c>
      <c r="I107" s="1">
        <f t="shared" si="24"/>
        <v>51</v>
      </c>
      <c r="J107" s="1">
        <v>49</v>
      </c>
      <c r="K107" s="1">
        <f t="shared" si="19"/>
        <v>41</v>
      </c>
      <c r="L107" s="1">
        <f t="shared" si="20"/>
        <v>10.199999999999999</v>
      </c>
      <c r="M107" s="1">
        <v>0.45</v>
      </c>
      <c r="N107" s="1">
        <f t="shared" si="21"/>
        <v>23</v>
      </c>
      <c r="O107" s="1">
        <f t="shared" si="22"/>
        <v>2.2200000000000002</v>
      </c>
      <c r="P107" s="13" t="s">
        <v>53</v>
      </c>
      <c r="Q107" s="13" t="s">
        <v>56</v>
      </c>
      <c r="R107" s="14" t="s">
        <v>60</v>
      </c>
      <c r="S107" s="1">
        <v>5</v>
      </c>
      <c r="T107" s="91">
        <f t="shared" si="17"/>
        <v>15</v>
      </c>
    </row>
    <row r="108" spans="2:20" x14ac:dyDescent="0.3">
      <c r="B108" s="18" t="s">
        <v>2</v>
      </c>
      <c r="C108" s="1" t="s">
        <v>309</v>
      </c>
      <c r="D108" s="1">
        <v>3</v>
      </c>
      <c r="E108" s="1">
        <v>2</v>
      </c>
      <c r="F108" s="1">
        <v>0.8</v>
      </c>
      <c r="G108" s="17">
        <f>ROUND(VLOOKUP(E108,兵种数据A!$A$2:$B$6,2,FALSE)*F108,0)</f>
        <v>20</v>
      </c>
      <c r="H108" s="1">
        <v>3</v>
      </c>
      <c r="I108" s="1">
        <f t="shared" si="24"/>
        <v>51</v>
      </c>
      <c r="J108" s="1">
        <v>49</v>
      </c>
      <c r="K108" s="1">
        <f t="shared" si="19"/>
        <v>41</v>
      </c>
      <c r="L108" s="1">
        <f t="shared" si="20"/>
        <v>10.199999999999999</v>
      </c>
      <c r="M108" s="1">
        <v>0.45</v>
      </c>
      <c r="N108" s="1">
        <f t="shared" si="21"/>
        <v>23</v>
      </c>
      <c r="O108" s="1">
        <f t="shared" si="22"/>
        <v>2.2200000000000002</v>
      </c>
      <c r="P108" s="13" t="s">
        <v>53</v>
      </c>
      <c r="Q108" s="13" t="s">
        <v>56</v>
      </c>
      <c r="R108" s="14" t="s">
        <v>60</v>
      </c>
      <c r="S108" s="1">
        <v>5</v>
      </c>
      <c r="T108" s="91">
        <f t="shared" si="17"/>
        <v>15</v>
      </c>
    </row>
    <row r="109" spans="2:20" x14ac:dyDescent="0.3">
      <c r="B109" s="18" t="s">
        <v>2</v>
      </c>
      <c r="C109" s="1" t="s">
        <v>309</v>
      </c>
      <c r="D109" s="1">
        <v>3</v>
      </c>
      <c r="E109" s="1">
        <v>2</v>
      </c>
      <c r="F109" s="1">
        <v>0.8</v>
      </c>
      <c r="G109" s="17">
        <f>ROUND(VLOOKUP(E109,兵种数据A!$A$2:$B$6,2,FALSE)*F109,0)</f>
        <v>20</v>
      </c>
      <c r="H109" s="1">
        <v>3</v>
      </c>
      <c r="I109" s="1">
        <f t="shared" si="24"/>
        <v>51</v>
      </c>
      <c r="J109" s="1">
        <v>49</v>
      </c>
      <c r="K109" s="1">
        <f t="shared" si="19"/>
        <v>41</v>
      </c>
      <c r="L109" s="1">
        <f t="shared" si="20"/>
        <v>10.199999999999999</v>
      </c>
      <c r="M109" s="1">
        <v>0.45</v>
      </c>
      <c r="N109" s="1">
        <f t="shared" si="21"/>
        <v>23</v>
      </c>
      <c r="O109" s="1">
        <f t="shared" si="22"/>
        <v>2.2200000000000002</v>
      </c>
      <c r="P109" s="13" t="s">
        <v>53</v>
      </c>
      <c r="Q109" s="13" t="s">
        <v>56</v>
      </c>
      <c r="R109" s="14" t="s">
        <v>60</v>
      </c>
      <c r="S109" s="1">
        <v>5</v>
      </c>
      <c r="T109" s="91">
        <f t="shared" si="17"/>
        <v>15</v>
      </c>
    </row>
    <row r="110" spans="2:20" x14ac:dyDescent="0.3">
      <c r="B110" s="18" t="s">
        <v>2</v>
      </c>
      <c r="C110" s="1" t="s">
        <v>309</v>
      </c>
      <c r="D110" s="1">
        <v>3</v>
      </c>
      <c r="E110" s="1">
        <v>2</v>
      </c>
      <c r="F110" s="1">
        <v>0.8</v>
      </c>
      <c r="G110" s="93">
        <f>ROUND(VLOOKUP(E110,兵种数据A!$A$2:$B$6,2,FALSE)*F110,0)</f>
        <v>20</v>
      </c>
      <c r="H110" s="92">
        <v>3</v>
      </c>
      <c r="I110" s="92">
        <f t="shared" si="24"/>
        <v>51</v>
      </c>
      <c r="J110" s="1">
        <v>49</v>
      </c>
      <c r="K110" s="92">
        <f t="shared" si="19"/>
        <v>41</v>
      </c>
      <c r="L110" s="92">
        <f t="shared" si="20"/>
        <v>10.199999999999999</v>
      </c>
      <c r="M110" s="92">
        <v>0.45</v>
      </c>
      <c r="N110" s="92">
        <f t="shared" si="21"/>
        <v>23</v>
      </c>
      <c r="O110" s="1">
        <f t="shared" si="22"/>
        <v>2.2200000000000002</v>
      </c>
      <c r="P110" s="13" t="s">
        <v>53</v>
      </c>
      <c r="Q110" s="13" t="s">
        <v>56</v>
      </c>
      <c r="R110" s="14" t="s">
        <v>60</v>
      </c>
      <c r="S110" s="1">
        <v>5</v>
      </c>
      <c r="T110" s="91">
        <f t="shared" si="17"/>
        <v>15</v>
      </c>
    </row>
    <row r="111" spans="2:20" x14ac:dyDescent="0.3">
      <c r="B111" s="89" t="s">
        <v>3</v>
      </c>
      <c r="C111" s="63" t="s">
        <v>325</v>
      </c>
      <c r="D111" s="1">
        <v>3</v>
      </c>
      <c r="E111" s="1">
        <v>2</v>
      </c>
      <c r="F111" s="1">
        <v>1</v>
      </c>
      <c r="G111" s="17">
        <f>ROUND(VLOOKUP(E111,兵种数据A!$A$2:$B$6,2,FALSE)*F111,0)</f>
        <v>25</v>
      </c>
      <c r="H111" s="1">
        <v>4</v>
      </c>
      <c r="I111" s="1">
        <f t="shared" si="24"/>
        <v>50</v>
      </c>
      <c r="J111" s="1">
        <v>50</v>
      </c>
      <c r="K111" s="1">
        <v>55</v>
      </c>
      <c r="L111" s="1">
        <f t="shared" si="20"/>
        <v>12.5</v>
      </c>
      <c r="M111" s="1">
        <v>0.35</v>
      </c>
      <c r="N111" s="1">
        <f t="shared" si="21"/>
        <v>36</v>
      </c>
      <c r="O111" s="1">
        <f t="shared" si="22"/>
        <v>2.86</v>
      </c>
      <c r="Q111" s="13" t="s">
        <v>53</v>
      </c>
      <c r="R111" s="14" t="s">
        <v>60</v>
      </c>
      <c r="S111" s="1">
        <v>5</v>
      </c>
      <c r="T111" s="91">
        <f t="shared" si="17"/>
        <v>15</v>
      </c>
    </row>
    <row r="112" spans="2:20" x14ac:dyDescent="0.3">
      <c r="B112" s="89" t="s">
        <v>3</v>
      </c>
      <c r="C112" s="63" t="s">
        <v>325</v>
      </c>
      <c r="D112" s="1">
        <v>3</v>
      </c>
      <c r="E112" s="1">
        <v>2</v>
      </c>
      <c r="F112" s="1">
        <v>1</v>
      </c>
      <c r="G112" s="17">
        <f>ROUND(VLOOKUP(E112,兵种数据A!$A$2:$B$6,2,FALSE)*F112,0)</f>
        <v>25</v>
      </c>
      <c r="H112" s="1">
        <v>4</v>
      </c>
      <c r="I112" s="1">
        <f t="shared" si="24"/>
        <v>50</v>
      </c>
      <c r="J112" s="1">
        <v>50</v>
      </c>
      <c r="K112" s="1">
        <v>55</v>
      </c>
      <c r="L112" s="1">
        <f t="shared" si="20"/>
        <v>12.5</v>
      </c>
      <c r="M112" s="1">
        <v>0.35</v>
      </c>
      <c r="N112" s="1">
        <f t="shared" si="21"/>
        <v>36</v>
      </c>
      <c r="O112" s="1">
        <f t="shared" si="22"/>
        <v>2.86</v>
      </c>
      <c r="Q112" s="13" t="s">
        <v>53</v>
      </c>
      <c r="R112" s="14" t="s">
        <v>60</v>
      </c>
      <c r="S112" s="1">
        <v>5</v>
      </c>
      <c r="T112" s="91">
        <f t="shared" si="17"/>
        <v>15</v>
      </c>
    </row>
    <row r="113" spans="2:20" x14ac:dyDescent="0.3">
      <c r="B113" s="89" t="s">
        <v>3</v>
      </c>
      <c r="C113" s="63" t="s">
        <v>325</v>
      </c>
      <c r="D113" s="1">
        <v>3</v>
      </c>
      <c r="E113" s="1">
        <v>2</v>
      </c>
      <c r="F113" s="1">
        <v>1</v>
      </c>
      <c r="G113" s="17">
        <f>ROUND(VLOOKUP(E113,兵种数据A!$A$2:$B$6,2,FALSE)*F113,0)</f>
        <v>25</v>
      </c>
      <c r="H113" s="1">
        <v>4</v>
      </c>
      <c r="I113" s="1">
        <f t="shared" si="24"/>
        <v>50</v>
      </c>
      <c r="J113" s="1">
        <v>50</v>
      </c>
      <c r="K113" s="1">
        <v>55</v>
      </c>
      <c r="L113" s="1">
        <f t="shared" si="20"/>
        <v>12.5</v>
      </c>
      <c r="M113" s="1">
        <v>0.35</v>
      </c>
      <c r="N113" s="1">
        <f t="shared" si="21"/>
        <v>36</v>
      </c>
      <c r="O113" s="1">
        <f t="shared" si="22"/>
        <v>2.86</v>
      </c>
      <c r="Q113" s="13" t="s">
        <v>53</v>
      </c>
      <c r="R113" s="14" t="s">
        <v>60</v>
      </c>
      <c r="S113" s="1">
        <v>5</v>
      </c>
      <c r="T113" s="91">
        <f t="shared" si="17"/>
        <v>15</v>
      </c>
    </row>
    <row r="114" spans="2:20" x14ac:dyDescent="0.3">
      <c r="B114" s="89" t="s">
        <v>3</v>
      </c>
      <c r="C114" s="63" t="s">
        <v>325</v>
      </c>
      <c r="D114" s="1">
        <v>3</v>
      </c>
      <c r="E114" s="1">
        <v>2</v>
      </c>
      <c r="F114" s="1">
        <v>1</v>
      </c>
      <c r="G114" s="17">
        <f>ROUND(VLOOKUP(E114,兵种数据A!$A$2:$B$6,2,FALSE)*F114,0)</f>
        <v>25</v>
      </c>
      <c r="H114" s="1">
        <v>4</v>
      </c>
      <c r="I114" s="1">
        <f t="shared" si="24"/>
        <v>50</v>
      </c>
      <c r="J114" s="1">
        <v>50</v>
      </c>
      <c r="K114" s="1">
        <v>55</v>
      </c>
      <c r="L114" s="1">
        <f t="shared" si="20"/>
        <v>12.5</v>
      </c>
      <c r="M114" s="1">
        <v>0.35</v>
      </c>
      <c r="N114" s="1">
        <f t="shared" si="21"/>
        <v>36</v>
      </c>
      <c r="O114" s="1">
        <f t="shared" si="22"/>
        <v>2.86</v>
      </c>
      <c r="Q114" s="13" t="s">
        <v>53</v>
      </c>
      <c r="R114" s="14" t="s">
        <v>60</v>
      </c>
      <c r="S114" s="1">
        <v>5</v>
      </c>
      <c r="T114" s="91">
        <f t="shared" si="17"/>
        <v>15</v>
      </c>
    </row>
    <row r="115" spans="2:20" x14ac:dyDescent="0.3">
      <c r="B115" s="89" t="s">
        <v>3</v>
      </c>
      <c r="C115" s="63" t="s">
        <v>325</v>
      </c>
      <c r="D115" s="1">
        <v>3</v>
      </c>
      <c r="E115" s="1">
        <v>2</v>
      </c>
      <c r="F115" s="1">
        <v>1</v>
      </c>
      <c r="G115" s="93">
        <f>ROUND(VLOOKUP(E115,兵种数据A!$A$2:$B$6,2,FALSE)*F115,0)</f>
        <v>25</v>
      </c>
      <c r="H115" s="92">
        <v>4</v>
      </c>
      <c r="I115" s="92">
        <f t="shared" si="24"/>
        <v>50</v>
      </c>
      <c r="J115" s="1">
        <v>50</v>
      </c>
      <c r="K115" s="92">
        <v>55</v>
      </c>
      <c r="L115" s="92">
        <f t="shared" si="20"/>
        <v>12.5</v>
      </c>
      <c r="M115" s="92">
        <v>0.35</v>
      </c>
      <c r="N115" s="92">
        <f t="shared" si="21"/>
        <v>36</v>
      </c>
      <c r="O115" s="1">
        <f t="shared" si="22"/>
        <v>2.86</v>
      </c>
      <c r="P115" s="63" t="s">
        <v>270</v>
      </c>
      <c r="Q115" s="13" t="s">
        <v>53</v>
      </c>
      <c r="R115" s="14" t="s">
        <v>60</v>
      </c>
      <c r="S115" s="1">
        <v>5</v>
      </c>
      <c r="T115" s="91">
        <f t="shared" si="17"/>
        <v>15</v>
      </c>
    </row>
    <row r="116" spans="2:20" x14ac:dyDescent="0.3">
      <c r="B116" s="89" t="s">
        <v>3</v>
      </c>
      <c r="C116" s="63" t="s">
        <v>325</v>
      </c>
      <c r="D116" s="1">
        <v>3</v>
      </c>
      <c r="E116" s="1">
        <v>2</v>
      </c>
      <c r="F116" s="1">
        <v>1.2</v>
      </c>
      <c r="G116" s="17">
        <f>ROUND(VLOOKUP(E116,兵种数据A!$A$2:$B$6,2,FALSE)*F116,0)</f>
        <v>30</v>
      </c>
      <c r="H116" s="1">
        <v>4</v>
      </c>
      <c r="I116" s="1">
        <f t="shared" si="24"/>
        <v>52</v>
      </c>
      <c r="J116" s="1">
        <v>48</v>
      </c>
      <c r="K116" s="1">
        <f t="shared" si="19"/>
        <v>60</v>
      </c>
      <c r="L116" s="1">
        <f t="shared" si="20"/>
        <v>15.6</v>
      </c>
      <c r="M116" s="1">
        <v>0.35</v>
      </c>
      <c r="N116" s="1">
        <f t="shared" si="21"/>
        <v>45</v>
      </c>
      <c r="O116" s="1">
        <f t="shared" si="22"/>
        <v>2.86</v>
      </c>
      <c r="Q116" s="13" t="s">
        <v>56</v>
      </c>
      <c r="R116" s="13" t="s">
        <v>285</v>
      </c>
      <c r="S116" s="1">
        <v>5</v>
      </c>
      <c r="T116" s="91">
        <f t="shared" si="17"/>
        <v>15</v>
      </c>
    </row>
    <row r="117" spans="2:20" x14ac:dyDescent="0.3">
      <c r="B117" s="89" t="s">
        <v>3</v>
      </c>
      <c r="C117" s="63" t="s">
        <v>325</v>
      </c>
      <c r="D117" s="1">
        <v>3</v>
      </c>
      <c r="E117" s="1">
        <v>2</v>
      </c>
      <c r="F117" s="1">
        <v>1.2</v>
      </c>
      <c r="G117" s="17">
        <f>ROUND(VLOOKUP(E117,兵种数据A!$A$2:$B$6,2,FALSE)*F117,0)</f>
        <v>30</v>
      </c>
      <c r="H117" s="1">
        <v>4</v>
      </c>
      <c r="I117" s="1">
        <f t="shared" si="24"/>
        <v>52</v>
      </c>
      <c r="J117" s="1">
        <v>48</v>
      </c>
      <c r="K117" s="1">
        <f t="shared" si="19"/>
        <v>60</v>
      </c>
      <c r="L117" s="1">
        <f t="shared" si="20"/>
        <v>15.6</v>
      </c>
      <c r="M117" s="1">
        <v>0.35</v>
      </c>
      <c r="N117" s="1">
        <f t="shared" si="21"/>
        <v>45</v>
      </c>
      <c r="O117" s="1">
        <f t="shared" si="22"/>
        <v>2.86</v>
      </c>
      <c r="Q117" s="13" t="s">
        <v>56</v>
      </c>
      <c r="R117" s="13" t="s">
        <v>285</v>
      </c>
      <c r="S117" s="1">
        <v>5</v>
      </c>
      <c r="T117" s="91">
        <f t="shared" si="17"/>
        <v>15</v>
      </c>
    </row>
    <row r="118" spans="2:20" x14ac:dyDescent="0.3">
      <c r="B118" s="89" t="s">
        <v>3</v>
      </c>
      <c r="C118" s="63" t="s">
        <v>325</v>
      </c>
      <c r="D118" s="1">
        <v>3</v>
      </c>
      <c r="E118" s="1">
        <v>2</v>
      </c>
      <c r="F118" s="1">
        <v>1.2</v>
      </c>
      <c r="G118" s="17">
        <f>ROUND(VLOOKUP(E118,兵种数据A!$A$2:$B$6,2,FALSE)*F118,0)</f>
        <v>30</v>
      </c>
      <c r="H118" s="1">
        <v>4</v>
      </c>
      <c r="I118" s="1">
        <f t="shared" si="24"/>
        <v>52</v>
      </c>
      <c r="J118" s="1">
        <v>48</v>
      </c>
      <c r="K118" s="1">
        <f t="shared" si="19"/>
        <v>60</v>
      </c>
      <c r="L118" s="1">
        <f t="shared" si="20"/>
        <v>15.6</v>
      </c>
      <c r="M118" s="1">
        <v>0.35</v>
      </c>
      <c r="N118" s="1">
        <f t="shared" si="21"/>
        <v>45</v>
      </c>
      <c r="O118" s="1">
        <f t="shared" si="22"/>
        <v>2.86</v>
      </c>
      <c r="Q118" s="13" t="s">
        <v>56</v>
      </c>
      <c r="R118" s="13" t="s">
        <v>285</v>
      </c>
      <c r="S118" s="1">
        <v>5</v>
      </c>
      <c r="T118" s="91">
        <f t="shared" si="17"/>
        <v>15</v>
      </c>
    </row>
    <row r="119" spans="2:20" x14ac:dyDescent="0.3">
      <c r="B119" s="89" t="s">
        <v>3</v>
      </c>
      <c r="C119" s="63" t="s">
        <v>325</v>
      </c>
      <c r="D119" s="1">
        <v>3</v>
      </c>
      <c r="E119" s="1">
        <v>2</v>
      </c>
      <c r="F119" s="1">
        <v>1.2</v>
      </c>
      <c r="G119" s="17">
        <f>ROUND(VLOOKUP(E119,兵种数据A!$A$2:$B$6,2,FALSE)*F119,0)</f>
        <v>30</v>
      </c>
      <c r="H119" s="1">
        <v>4</v>
      </c>
      <c r="I119" s="1">
        <f t="shared" si="24"/>
        <v>52</v>
      </c>
      <c r="J119" s="1">
        <v>48</v>
      </c>
      <c r="K119" s="1">
        <f t="shared" si="19"/>
        <v>60</v>
      </c>
      <c r="L119" s="1">
        <f t="shared" si="20"/>
        <v>15.6</v>
      </c>
      <c r="M119" s="1">
        <v>0.35</v>
      </c>
      <c r="N119" s="1">
        <f t="shared" si="21"/>
        <v>45</v>
      </c>
      <c r="O119" s="1">
        <f t="shared" si="22"/>
        <v>2.86</v>
      </c>
      <c r="Q119" s="13" t="s">
        <v>56</v>
      </c>
      <c r="R119" s="13" t="s">
        <v>285</v>
      </c>
      <c r="S119" s="1">
        <v>5</v>
      </c>
      <c r="T119" s="91">
        <f t="shared" si="17"/>
        <v>15</v>
      </c>
    </row>
    <row r="120" spans="2:20" x14ac:dyDescent="0.3">
      <c r="B120" s="89" t="s">
        <v>3</v>
      </c>
      <c r="C120" s="63" t="s">
        <v>325</v>
      </c>
      <c r="D120" s="1">
        <v>3</v>
      </c>
      <c r="E120" s="1">
        <v>2</v>
      </c>
      <c r="F120" s="1">
        <v>1.2</v>
      </c>
      <c r="G120" s="93">
        <f>ROUND(VLOOKUP(E120,兵种数据A!$A$2:$B$6,2,FALSE)*F120,0)</f>
        <v>30</v>
      </c>
      <c r="H120" s="92">
        <v>4</v>
      </c>
      <c r="I120" s="92">
        <f t="shared" si="24"/>
        <v>52</v>
      </c>
      <c r="J120" s="1">
        <v>48</v>
      </c>
      <c r="K120" s="92">
        <f t="shared" si="19"/>
        <v>60</v>
      </c>
      <c r="L120" s="92">
        <f t="shared" si="20"/>
        <v>15.6</v>
      </c>
      <c r="M120" s="92">
        <v>0.35</v>
      </c>
      <c r="N120" s="92">
        <f t="shared" si="21"/>
        <v>45</v>
      </c>
      <c r="O120" s="1">
        <f t="shared" si="22"/>
        <v>2.86</v>
      </c>
      <c r="P120" s="22" t="s">
        <v>161</v>
      </c>
      <c r="Q120" s="13" t="s">
        <v>56</v>
      </c>
      <c r="R120" s="13" t="s">
        <v>285</v>
      </c>
      <c r="S120" s="1">
        <v>5</v>
      </c>
      <c r="T120" s="91">
        <f t="shared" si="17"/>
        <v>15</v>
      </c>
    </row>
    <row r="121" spans="2:20" x14ac:dyDescent="0.3">
      <c r="B121" s="89" t="s">
        <v>3</v>
      </c>
      <c r="C121" s="63" t="s">
        <v>325</v>
      </c>
      <c r="D121" s="1">
        <v>3</v>
      </c>
      <c r="E121" s="1">
        <v>2</v>
      </c>
      <c r="F121" s="1">
        <v>1.35</v>
      </c>
      <c r="G121" s="17">
        <f>ROUND(VLOOKUP(E121,兵种数据A!$A$2:$B$6,2,FALSE)*F121,0)</f>
        <v>34</v>
      </c>
      <c r="H121" s="1">
        <v>4</v>
      </c>
      <c r="I121" s="1">
        <f t="shared" si="24"/>
        <v>50</v>
      </c>
      <c r="J121" s="1">
        <v>50</v>
      </c>
      <c r="K121" s="1">
        <f t="shared" si="19"/>
        <v>71</v>
      </c>
      <c r="L121" s="1">
        <f t="shared" si="20"/>
        <v>17</v>
      </c>
      <c r="M121" s="1">
        <v>0.35</v>
      </c>
      <c r="N121" s="1">
        <f t="shared" si="21"/>
        <v>49</v>
      </c>
      <c r="O121" s="1">
        <f t="shared" si="22"/>
        <v>2.86</v>
      </c>
      <c r="Q121" s="13" t="s">
        <v>53</v>
      </c>
      <c r="R121" s="14" t="s">
        <v>60</v>
      </c>
      <c r="S121" s="1">
        <v>5</v>
      </c>
      <c r="T121" s="91">
        <f t="shared" si="17"/>
        <v>15</v>
      </c>
    </row>
    <row r="122" spans="2:20" x14ac:dyDescent="0.3">
      <c r="B122" s="89" t="s">
        <v>3</v>
      </c>
      <c r="C122" s="63" t="s">
        <v>325</v>
      </c>
      <c r="D122" s="1">
        <v>3</v>
      </c>
      <c r="E122" s="1">
        <v>2</v>
      </c>
      <c r="F122" s="1">
        <v>1.35</v>
      </c>
      <c r="G122" s="17">
        <f>ROUND(VLOOKUP(E122,兵种数据A!$A$2:$B$6,2,FALSE)*F122,0)</f>
        <v>34</v>
      </c>
      <c r="H122" s="1">
        <v>4</v>
      </c>
      <c r="I122" s="1">
        <f t="shared" si="24"/>
        <v>50</v>
      </c>
      <c r="J122" s="1">
        <v>50</v>
      </c>
      <c r="K122" s="1">
        <f t="shared" si="19"/>
        <v>71</v>
      </c>
      <c r="L122" s="1">
        <f t="shared" si="20"/>
        <v>17</v>
      </c>
      <c r="M122" s="1">
        <v>0.35</v>
      </c>
      <c r="N122" s="1">
        <f t="shared" si="21"/>
        <v>49</v>
      </c>
      <c r="O122" s="1">
        <f t="shared" si="22"/>
        <v>2.86</v>
      </c>
      <c r="Q122" s="13" t="s">
        <v>53</v>
      </c>
      <c r="R122" s="14" t="s">
        <v>60</v>
      </c>
      <c r="S122" s="1">
        <v>5</v>
      </c>
      <c r="T122" s="91">
        <f t="shared" si="17"/>
        <v>15</v>
      </c>
    </row>
    <row r="123" spans="2:20" x14ac:dyDescent="0.3">
      <c r="B123" s="89" t="s">
        <v>3</v>
      </c>
      <c r="C123" s="63" t="s">
        <v>325</v>
      </c>
      <c r="D123" s="1">
        <v>3</v>
      </c>
      <c r="E123" s="1">
        <v>2</v>
      </c>
      <c r="F123" s="1">
        <v>1.35</v>
      </c>
      <c r="G123" s="17">
        <f>ROUND(VLOOKUP(E123,兵种数据A!$A$2:$B$6,2,FALSE)*F123,0)</f>
        <v>34</v>
      </c>
      <c r="H123" s="1">
        <v>4</v>
      </c>
      <c r="I123" s="1">
        <f t="shared" si="24"/>
        <v>50</v>
      </c>
      <c r="J123" s="1">
        <v>50</v>
      </c>
      <c r="K123" s="1">
        <f t="shared" si="19"/>
        <v>71</v>
      </c>
      <c r="L123" s="1">
        <f t="shared" si="20"/>
        <v>17</v>
      </c>
      <c r="M123" s="1">
        <v>0.35</v>
      </c>
      <c r="N123" s="1">
        <f t="shared" si="21"/>
        <v>49</v>
      </c>
      <c r="O123" s="1">
        <f t="shared" si="22"/>
        <v>2.86</v>
      </c>
      <c r="Q123" s="13" t="s">
        <v>53</v>
      </c>
      <c r="R123" s="14" t="s">
        <v>60</v>
      </c>
      <c r="S123" s="1">
        <v>5</v>
      </c>
      <c r="T123" s="91">
        <f t="shared" si="17"/>
        <v>15</v>
      </c>
    </row>
    <row r="124" spans="2:20" x14ac:dyDescent="0.3">
      <c r="B124" s="89" t="s">
        <v>3</v>
      </c>
      <c r="C124" s="63" t="s">
        <v>325</v>
      </c>
      <c r="D124" s="1">
        <v>3</v>
      </c>
      <c r="E124" s="1">
        <v>2</v>
      </c>
      <c r="F124" s="1">
        <v>1.35</v>
      </c>
      <c r="G124" s="17">
        <f>ROUND(VLOOKUP(E124,兵种数据A!$A$2:$B$6,2,FALSE)*F124,0)</f>
        <v>34</v>
      </c>
      <c r="H124" s="1">
        <v>4</v>
      </c>
      <c r="I124" s="1">
        <f t="shared" si="24"/>
        <v>50</v>
      </c>
      <c r="J124" s="1">
        <v>50</v>
      </c>
      <c r="K124" s="1">
        <f t="shared" si="19"/>
        <v>71</v>
      </c>
      <c r="L124" s="1">
        <f t="shared" si="20"/>
        <v>17</v>
      </c>
      <c r="M124" s="1">
        <v>0.35</v>
      </c>
      <c r="N124" s="1">
        <f t="shared" si="21"/>
        <v>49</v>
      </c>
      <c r="O124" s="1">
        <f t="shared" si="22"/>
        <v>2.86</v>
      </c>
      <c r="Q124" s="13" t="s">
        <v>53</v>
      </c>
      <c r="R124" s="14" t="s">
        <v>60</v>
      </c>
      <c r="S124" s="1">
        <v>5</v>
      </c>
      <c r="T124" s="91">
        <f t="shared" si="17"/>
        <v>15</v>
      </c>
    </row>
    <row r="125" spans="2:20" x14ac:dyDescent="0.3">
      <c r="B125" s="89" t="s">
        <v>3</v>
      </c>
      <c r="C125" s="63" t="s">
        <v>325</v>
      </c>
      <c r="D125" s="1">
        <v>3</v>
      </c>
      <c r="E125" s="1">
        <v>2</v>
      </c>
      <c r="F125" s="1">
        <v>1.35</v>
      </c>
      <c r="G125" s="93">
        <f>ROUND(VLOOKUP(E125,兵种数据A!$A$2:$B$6,2,FALSE)*F125,0)</f>
        <v>34</v>
      </c>
      <c r="H125" s="92">
        <v>4</v>
      </c>
      <c r="I125" s="92">
        <f t="shared" si="24"/>
        <v>50</v>
      </c>
      <c r="J125" s="1">
        <v>50</v>
      </c>
      <c r="K125" s="92">
        <f t="shared" si="19"/>
        <v>71</v>
      </c>
      <c r="L125" s="92">
        <f t="shared" si="20"/>
        <v>17</v>
      </c>
      <c r="M125" s="92">
        <v>0.35</v>
      </c>
      <c r="N125" s="92">
        <f t="shared" si="21"/>
        <v>49</v>
      </c>
      <c r="O125" s="1">
        <f t="shared" si="22"/>
        <v>2.86</v>
      </c>
      <c r="P125" s="63" t="s">
        <v>44</v>
      </c>
      <c r="Q125" s="13" t="s">
        <v>53</v>
      </c>
      <c r="R125" s="14" t="s">
        <v>60</v>
      </c>
      <c r="S125" s="1">
        <v>5</v>
      </c>
      <c r="T125" s="91">
        <f t="shared" si="17"/>
        <v>15</v>
      </c>
    </row>
    <row r="126" spans="2:20" x14ac:dyDescent="0.3">
      <c r="B126" s="89" t="s">
        <v>3</v>
      </c>
      <c r="C126" s="63" t="s">
        <v>325</v>
      </c>
      <c r="D126" s="1">
        <v>3</v>
      </c>
      <c r="E126" s="1">
        <v>2</v>
      </c>
      <c r="F126" s="1">
        <v>1.5</v>
      </c>
      <c r="G126" s="17">
        <f>ROUND(VLOOKUP(E126,兵种数据A!$A$2:$B$6,2,FALSE)*F126,0)</f>
        <v>38</v>
      </c>
      <c r="H126" s="1">
        <v>4</v>
      </c>
      <c r="I126" s="1">
        <f t="shared" si="24"/>
        <v>58</v>
      </c>
      <c r="J126" s="1">
        <v>42</v>
      </c>
      <c r="K126" s="1">
        <f t="shared" si="19"/>
        <v>67</v>
      </c>
      <c r="L126" s="1">
        <f t="shared" si="20"/>
        <v>22.04</v>
      </c>
      <c r="M126" s="1">
        <v>0.4</v>
      </c>
      <c r="N126" s="1">
        <f t="shared" si="21"/>
        <v>55</v>
      </c>
      <c r="O126" s="1">
        <f t="shared" si="22"/>
        <v>2.5</v>
      </c>
      <c r="Q126" s="13" t="s">
        <v>56</v>
      </c>
      <c r="R126" s="13" t="s">
        <v>53</v>
      </c>
      <c r="S126" s="1">
        <v>5</v>
      </c>
      <c r="T126" s="91">
        <f t="shared" si="17"/>
        <v>15</v>
      </c>
    </row>
    <row r="127" spans="2:20" x14ac:dyDescent="0.3">
      <c r="B127" s="89" t="s">
        <v>3</v>
      </c>
      <c r="C127" s="63" t="s">
        <v>325</v>
      </c>
      <c r="D127" s="1">
        <v>3</v>
      </c>
      <c r="E127" s="1">
        <v>2</v>
      </c>
      <c r="F127" s="1">
        <v>1.5</v>
      </c>
      <c r="G127" s="17">
        <f>ROUND(VLOOKUP(E127,兵种数据A!$A$2:$B$6,2,FALSE)*F127,0)</f>
        <v>38</v>
      </c>
      <c r="H127" s="1">
        <v>4</v>
      </c>
      <c r="I127" s="1">
        <f t="shared" si="24"/>
        <v>58</v>
      </c>
      <c r="J127" s="1">
        <v>42</v>
      </c>
      <c r="K127" s="1">
        <f t="shared" si="19"/>
        <v>67</v>
      </c>
      <c r="L127" s="1">
        <f t="shared" si="20"/>
        <v>22.04</v>
      </c>
      <c r="M127" s="1">
        <v>0.4</v>
      </c>
      <c r="N127" s="1">
        <f t="shared" si="21"/>
        <v>55</v>
      </c>
      <c r="O127" s="1">
        <f t="shared" si="22"/>
        <v>2.5</v>
      </c>
      <c r="Q127" s="13" t="s">
        <v>56</v>
      </c>
      <c r="R127" s="13" t="s">
        <v>53</v>
      </c>
      <c r="S127" s="1">
        <v>5</v>
      </c>
      <c r="T127" s="91">
        <f t="shared" si="17"/>
        <v>15</v>
      </c>
    </row>
    <row r="128" spans="2:20" x14ac:dyDescent="0.3">
      <c r="B128" s="89" t="s">
        <v>3</v>
      </c>
      <c r="C128" s="63" t="s">
        <v>325</v>
      </c>
      <c r="D128" s="1">
        <v>3</v>
      </c>
      <c r="E128" s="1">
        <v>2</v>
      </c>
      <c r="F128" s="1">
        <v>1.5</v>
      </c>
      <c r="G128" s="17">
        <f>ROUND(VLOOKUP(E128,兵种数据A!$A$2:$B$6,2,FALSE)*F128,0)</f>
        <v>38</v>
      </c>
      <c r="H128" s="1">
        <v>4</v>
      </c>
      <c r="I128" s="1">
        <f t="shared" si="24"/>
        <v>58</v>
      </c>
      <c r="J128" s="1">
        <v>42</v>
      </c>
      <c r="K128" s="1">
        <f t="shared" si="19"/>
        <v>67</v>
      </c>
      <c r="L128" s="1">
        <f t="shared" si="20"/>
        <v>22.04</v>
      </c>
      <c r="M128" s="1">
        <v>0.4</v>
      </c>
      <c r="N128" s="1">
        <f t="shared" si="21"/>
        <v>55</v>
      </c>
      <c r="O128" s="1">
        <f t="shared" si="22"/>
        <v>2.5</v>
      </c>
      <c r="Q128" s="13" t="s">
        <v>56</v>
      </c>
      <c r="R128" s="13" t="s">
        <v>53</v>
      </c>
      <c r="S128" s="1">
        <v>5</v>
      </c>
      <c r="T128" s="91">
        <f t="shared" si="17"/>
        <v>15</v>
      </c>
    </row>
    <row r="129" spans="2:20" x14ac:dyDescent="0.3">
      <c r="B129" s="89" t="s">
        <v>3</v>
      </c>
      <c r="C129" s="63" t="s">
        <v>325</v>
      </c>
      <c r="D129" s="1">
        <v>3</v>
      </c>
      <c r="E129" s="1">
        <v>2</v>
      </c>
      <c r="F129" s="1">
        <v>1.5</v>
      </c>
      <c r="G129" s="17">
        <f>ROUND(VLOOKUP(E129,兵种数据A!$A$2:$B$6,2,FALSE)*F129,0)</f>
        <v>38</v>
      </c>
      <c r="H129" s="1">
        <v>4</v>
      </c>
      <c r="I129" s="1">
        <f t="shared" si="24"/>
        <v>58</v>
      </c>
      <c r="J129" s="1">
        <v>42</v>
      </c>
      <c r="K129" s="1">
        <f t="shared" si="19"/>
        <v>67</v>
      </c>
      <c r="L129" s="1">
        <f t="shared" si="20"/>
        <v>22.04</v>
      </c>
      <c r="M129" s="1">
        <v>0.4</v>
      </c>
      <c r="N129" s="1">
        <f t="shared" si="21"/>
        <v>55</v>
      </c>
      <c r="O129" s="1">
        <f t="shared" si="22"/>
        <v>2.5</v>
      </c>
      <c r="Q129" s="13" t="s">
        <v>56</v>
      </c>
      <c r="R129" s="13" t="s">
        <v>53</v>
      </c>
      <c r="S129" s="1">
        <v>5</v>
      </c>
      <c r="T129" s="91">
        <f t="shared" si="17"/>
        <v>15</v>
      </c>
    </row>
    <row r="130" spans="2:20" x14ac:dyDescent="0.3">
      <c r="B130" s="89" t="s">
        <v>3</v>
      </c>
      <c r="C130" s="63" t="s">
        <v>325</v>
      </c>
      <c r="D130" s="1">
        <v>3</v>
      </c>
      <c r="E130" s="1">
        <v>2</v>
      </c>
      <c r="F130" s="1">
        <v>1.5</v>
      </c>
      <c r="G130" s="93">
        <f>ROUND(VLOOKUP(E130,兵种数据A!$A$2:$B$6,2,FALSE)*F130,0)</f>
        <v>38</v>
      </c>
      <c r="H130" s="92">
        <v>4</v>
      </c>
      <c r="I130" s="92">
        <f t="shared" si="24"/>
        <v>58</v>
      </c>
      <c r="J130" s="1">
        <v>42</v>
      </c>
      <c r="K130" s="92">
        <f t="shared" si="19"/>
        <v>67</v>
      </c>
      <c r="L130" s="1">
        <f t="shared" si="20"/>
        <v>22.04</v>
      </c>
      <c r="M130" s="92">
        <v>0.4</v>
      </c>
      <c r="N130" s="92">
        <f t="shared" si="21"/>
        <v>55</v>
      </c>
      <c r="O130" s="1">
        <f t="shared" si="22"/>
        <v>2.5</v>
      </c>
      <c r="P130" s="63" t="s">
        <v>266</v>
      </c>
      <c r="Q130" s="13" t="s">
        <v>56</v>
      </c>
      <c r="R130" s="13" t="s">
        <v>53</v>
      </c>
      <c r="S130" s="1">
        <v>5</v>
      </c>
      <c r="T130" s="91">
        <f t="shared" si="17"/>
        <v>15</v>
      </c>
    </row>
    <row r="131" spans="2:20" x14ac:dyDescent="0.3">
      <c r="B131" s="89" t="s">
        <v>3</v>
      </c>
      <c r="C131" s="63" t="s">
        <v>325</v>
      </c>
      <c r="D131" s="1">
        <v>3</v>
      </c>
      <c r="E131" s="1">
        <v>2</v>
      </c>
      <c r="F131" s="1">
        <v>1.75</v>
      </c>
      <c r="G131" s="17">
        <f>ROUND(VLOOKUP(E131,兵种数据A!$A$2:$B$6,2,FALSE)*F131,0)</f>
        <v>44</v>
      </c>
      <c r="H131" s="1">
        <v>4</v>
      </c>
      <c r="I131" s="1">
        <f t="shared" si="24"/>
        <v>58</v>
      </c>
      <c r="J131" s="1">
        <v>42</v>
      </c>
      <c r="K131" s="1">
        <f t="shared" si="19"/>
        <v>78</v>
      </c>
      <c r="L131" s="1">
        <f t="shared" si="20"/>
        <v>25.52</v>
      </c>
      <c r="M131" s="1">
        <v>0.4</v>
      </c>
      <c r="N131" s="1">
        <f t="shared" si="21"/>
        <v>64</v>
      </c>
      <c r="O131" s="1">
        <f t="shared" si="22"/>
        <v>2.5</v>
      </c>
      <c r="Q131" s="13" t="s">
        <v>285</v>
      </c>
      <c r="R131" s="14" t="s">
        <v>60</v>
      </c>
      <c r="S131" s="1">
        <v>5</v>
      </c>
      <c r="T131" s="91">
        <f t="shared" si="17"/>
        <v>15</v>
      </c>
    </row>
    <row r="132" spans="2:20" x14ac:dyDescent="0.3">
      <c r="B132" s="89" t="s">
        <v>3</v>
      </c>
      <c r="C132" s="63" t="s">
        <v>325</v>
      </c>
      <c r="D132" s="1">
        <v>3</v>
      </c>
      <c r="E132" s="1">
        <v>2</v>
      </c>
      <c r="F132" s="1">
        <v>1.75</v>
      </c>
      <c r="G132" s="17">
        <f>ROUND(VLOOKUP(E132,兵种数据A!$A$2:$B$6,2,FALSE)*F132,0)</f>
        <v>44</v>
      </c>
      <c r="H132" s="1">
        <v>4</v>
      </c>
      <c r="I132" s="1">
        <f t="shared" si="24"/>
        <v>58</v>
      </c>
      <c r="J132" s="1">
        <v>42</v>
      </c>
      <c r="K132" s="1">
        <f t="shared" si="19"/>
        <v>78</v>
      </c>
      <c r="L132" s="1">
        <f t="shared" si="20"/>
        <v>25.52</v>
      </c>
      <c r="M132" s="1">
        <v>0.4</v>
      </c>
      <c r="N132" s="1">
        <f t="shared" si="21"/>
        <v>64</v>
      </c>
      <c r="O132" s="1">
        <f t="shared" si="22"/>
        <v>2.5</v>
      </c>
      <c r="Q132" s="13" t="s">
        <v>285</v>
      </c>
      <c r="R132" s="14" t="s">
        <v>60</v>
      </c>
      <c r="S132" s="1">
        <v>5</v>
      </c>
      <c r="T132" s="91">
        <f t="shared" si="17"/>
        <v>15</v>
      </c>
    </row>
    <row r="133" spans="2:20" x14ac:dyDescent="0.3">
      <c r="B133" s="89" t="s">
        <v>3</v>
      </c>
      <c r="C133" s="63" t="s">
        <v>325</v>
      </c>
      <c r="D133" s="1">
        <v>3</v>
      </c>
      <c r="E133" s="1">
        <v>2</v>
      </c>
      <c r="F133" s="1">
        <v>1.75</v>
      </c>
      <c r="G133" s="17">
        <f>ROUND(VLOOKUP(E133,兵种数据A!$A$2:$B$6,2,FALSE)*F133,0)</f>
        <v>44</v>
      </c>
      <c r="H133" s="1">
        <v>4</v>
      </c>
      <c r="I133" s="1">
        <f t="shared" si="24"/>
        <v>58</v>
      </c>
      <c r="J133" s="1">
        <v>42</v>
      </c>
      <c r="K133" s="1">
        <f t="shared" si="19"/>
        <v>78</v>
      </c>
      <c r="L133" s="1">
        <f t="shared" si="20"/>
        <v>25.52</v>
      </c>
      <c r="M133" s="1">
        <v>0.4</v>
      </c>
      <c r="N133" s="1">
        <f t="shared" si="21"/>
        <v>64</v>
      </c>
      <c r="O133" s="1">
        <f t="shared" si="22"/>
        <v>2.5</v>
      </c>
      <c r="Q133" s="13" t="s">
        <v>285</v>
      </c>
      <c r="R133" s="14" t="s">
        <v>60</v>
      </c>
      <c r="S133" s="1">
        <v>5</v>
      </c>
      <c r="T133" s="91">
        <f t="shared" si="17"/>
        <v>15</v>
      </c>
    </row>
    <row r="134" spans="2:20" x14ac:dyDescent="0.3">
      <c r="B134" s="89" t="s">
        <v>3</v>
      </c>
      <c r="C134" s="63" t="s">
        <v>325</v>
      </c>
      <c r="D134" s="1">
        <v>3</v>
      </c>
      <c r="E134" s="1">
        <v>2</v>
      </c>
      <c r="F134" s="1">
        <v>1.75</v>
      </c>
      <c r="G134" s="17">
        <f>ROUND(VLOOKUP(E134,兵种数据A!$A$2:$B$6,2,FALSE)*F134,0)</f>
        <v>44</v>
      </c>
      <c r="H134" s="1">
        <v>4</v>
      </c>
      <c r="I134" s="1">
        <f t="shared" si="24"/>
        <v>58</v>
      </c>
      <c r="J134" s="1">
        <v>42</v>
      </c>
      <c r="K134" s="1">
        <f t="shared" si="19"/>
        <v>78</v>
      </c>
      <c r="L134" s="1">
        <f t="shared" si="20"/>
        <v>25.52</v>
      </c>
      <c r="M134" s="1">
        <v>0.4</v>
      </c>
      <c r="N134" s="1">
        <f t="shared" si="21"/>
        <v>64</v>
      </c>
      <c r="O134" s="1">
        <f t="shared" si="22"/>
        <v>2.5</v>
      </c>
      <c r="Q134" s="13" t="s">
        <v>285</v>
      </c>
      <c r="R134" s="14" t="s">
        <v>60</v>
      </c>
      <c r="S134" s="1">
        <v>5</v>
      </c>
      <c r="T134" s="91">
        <f t="shared" si="17"/>
        <v>15</v>
      </c>
    </row>
    <row r="135" spans="2:20" x14ac:dyDescent="0.3">
      <c r="B135" s="89" t="s">
        <v>3</v>
      </c>
      <c r="C135" s="63" t="s">
        <v>325</v>
      </c>
      <c r="D135" s="1">
        <v>3</v>
      </c>
      <c r="E135" s="1">
        <v>2</v>
      </c>
      <c r="F135" s="1">
        <v>1.75</v>
      </c>
      <c r="G135" s="93">
        <f>ROUND(VLOOKUP(E135,兵种数据A!$A$2:$B$6,2,FALSE)*F135,0)</f>
        <v>44</v>
      </c>
      <c r="H135" s="92">
        <v>4</v>
      </c>
      <c r="I135" s="92">
        <f t="shared" si="24"/>
        <v>58</v>
      </c>
      <c r="J135" s="92">
        <v>42</v>
      </c>
      <c r="K135" s="92">
        <f t="shared" si="19"/>
        <v>78</v>
      </c>
      <c r="L135" s="92">
        <f t="shared" si="20"/>
        <v>25.52</v>
      </c>
      <c r="M135" s="92">
        <v>0.4</v>
      </c>
      <c r="N135" s="92">
        <f t="shared" si="21"/>
        <v>64</v>
      </c>
      <c r="O135" s="1">
        <f t="shared" si="22"/>
        <v>2.5</v>
      </c>
      <c r="P135" s="63" t="s">
        <v>521</v>
      </c>
      <c r="Q135" s="13" t="s">
        <v>285</v>
      </c>
      <c r="R135" s="14" t="s">
        <v>60</v>
      </c>
      <c r="S135" s="1">
        <v>5</v>
      </c>
      <c r="T135" s="91">
        <f t="shared" si="17"/>
        <v>15</v>
      </c>
    </row>
    <row r="136" spans="2:20" x14ac:dyDescent="0.3">
      <c r="B136" s="89" t="s">
        <v>3</v>
      </c>
      <c r="C136" s="63" t="s">
        <v>325</v>
      </c>
      <c r="D136" s="1">
        <v>3</v>
      </c>
      <c r="E136" s="1">
        <v>2</v>
      </c>
      <c r="F136" s="1">
        <v>2</v>
      </c>
      <c r="G136" s="17">
        <f>ROUND(VLOOKUP(E136,兵种数据A!$A$2:$B$6,2,FALSE)*F136,0)</f>
        <v>50</v>
      </c>
      <c r="H136" s="1">
        <v>4</v>
      </c>
      <c r="I136" s="1">
        <f t="shared" si="24"/>
        <v>60</v>
      </c>
      <c r="J136" s="1">
        <v>40</v>
      </c>
      <c r="K136" s="1">
        <f t="shared" si="19"/>
        <v>84</v>
      </c>
      <c r="L136" s="1">
        <f t="shared" si="20"/>
        <v>30</v>
      </c>
      <c r="M136" s="1">
        <v>0.4</v>
      </c>
      <c r="N136" s="1">
        <f t="shared" si="21"/>
        <v>75</v>
      </c>
      <c r="O136" s="1">
        <f t="shared" si="22"/>
        <v>2.5</v>
      </c>
      <c r="Q136" s="13" t="s">
        <v>53</v>
      </c>
      <c r="R136" s="13" t="s">
        <v>56</v>
      </c>
      <c r="S136" s="1">
        <v>5</v>
      </c>
      <c r="T136" s="91">
        <f t="shared" si="17"/>
        <v>15</v>
      </c>
    </row>
    <row r="137" spans="2:20" x14ac:dyDescent="0.3">
      <c r="B137" s="89" t="s">
        <v>3</v>
      </c>
      <c r="C137" s="63" t="s">
        <v>325</v>
      </c>
      <c r="D137" s="1">
        <v>3</v>
      </c>
      <c r="E137" s="1">
        <v>2</v>
      </c>
      <c r="F137" s="1">
        <v>2</v>
      </c>
      <c r="G137" s="17">
        <f>ROUND(VLOOKUP(E137,兵种数据A!$A$2:$B$6,2,FALSE)*F137,0)</f>
        <v>50</v>
      </c>
      <c r="H137" s="1">
        <v>4</v>
      </c>
      <c r="I137" s="1">
        <f t="shared" si="24"/>
        <v>60</v>
      </c>
      <c r="J137" s="1">
        <v>40</v>
      </c>
      <c r="K137" s="1">
        <f t="shared" si="19"/>
        <v>84</v>
      </c>
      <c r="L137" s="1">
        <f t="shared" si="20"/>
        <v>30</v>
      </c>
      <c r="M137" s="1">
        <v>0.4</v>
      </c>
      <c r="N137" s="1">
        <f t="shared" si="21"/>
        <v>75</v>
      </c>
      <c r="O137" s="1">
        <f t="shared" si="22"/>
        <v>2.5</v>
      </c>
      <c r="Q137" s="13" t="s">
        <v>53</v>
      </c>
      <c r="R137" s="13" t="s">
        <v>56</v>
      </c>
      <c r="S137" s="1">
        <v>5</v>
      </c>
      <c r="T137" s="91">
        <f t="shared" si="17"/>
        <v>15</v>
      </c>
    </row>
    <row r="138" spans="2:20" x14ac:dyDescent="0.3">
      <c r="B138" s="89" t="s">
        <v>3</v>
      </c>
      <c r="C138" s="63" t="s">
        <v>325</v>
      </c>
      <c r="D138" s="1">
        <v>3</v>
      </c>
      <c r="E138" s="1">
        <v>2</v>
      </c>
      <c r="F138" s="1">
        <v>2</v>
      </c>
      <c r="G138" s="17">
        <f>ROUND(VLOOKUP(E138,兵种数据A!$A$2:$B$6,2,FALSE)*F138,0)</f>
        <v>50</v>
      </c>
      <c r="H138" s="1">
        <v>4</v>
      </c>
      <c r="I138" s="1">
        <f t="shared" si="24"/>
        <v>60</v>
      </c>
      <c r="J138" s="1">
        <v>40</v>
      </c>
      <c r="K138" s="1">
        <f t="shared" si="19"/>
        <v>84</v>
      </c>
      <c r="L138" s="1">
        <f t="shared" si="20"/>
        <v>30</v>
      </c>
      <c r="M138" s="1">
        <v>0.4</v>
      </c>
      <c r="N138" s="1">
        <f t="shared" si="21"/>
        <v>75</v>
      </c>
      <c r="O138" s="1">
        <f t="shared" si="22"/>
        <v>2.5</v>
      </c>
      <c r="Q138" s="13" t="s">
        <v>53</v>
      </c>
      <c r="R138" s="13" t="s">
        <v>56</v>
      </c>
      <c r="S138" s="1">
        <v>5</v>
      </c>
      <c r="T138" s="91">
        <f t="shared" si="17"/>
        <v>15</v>
      </c>
    </row>
    <row r="139" spans="2:20" x14ac:dyDescent="0.3">
      <c r="B139" s="89" t="s">
        <v>3</v>
      </c>
      <c r="C139" s="63" t="s">
        <v>325</v>
      </c>
      <c r="D139" s="1">
        <v>3</v>
      </c>
      <c r="E139" s="1">
        <v>2</v>
      </c>
      <c r="F139" s="1">
        <v>2</v>
      </c>
      <c r="G139" s="17">
        <f>ROUND(VLOOKUP(E139,兵种数据A!$A$2:$B$6,2,FALSE)*F139,0)</f>
        <v>50</v>
      </c>
      <c r="H139" s="1">
        <v>4</v>
      </c>
      <c r="I139" s="1">
        <f t="shared" si="24"/>
        <v>60</v>
      </c>
      <c r="J139" s="1">
        <v>40</v>
      </c>
      <c r="K139" s="1">
        <f t="shared" si="19"/>
        <v>84</v>
      </c>
      <c r="L139" s="1">
        <f t="shared" si="20"/>
        <v>30</v>
      </c>
      <c r="M139" s="1">
        <v>0.4</v>
      </c>
      <c r="N139" s="1">
        <f t="shared" si="21"/>
        <v>75</v>
      </c>
      <c r="O139" s="1">
        <f t="shared" si="22"/>
        <v>2.5</v>
      </c>
      <c r="Q139" s="13" t="s">
        <v>53</v>
      </c>
      <c r="R139" s="13" t="s">
        <v>56</v>
      </c>
      <c r="S139" s="1">
        <v>5</v>
      </c>
      <c r="T139" s="91">
        <f t="shared" ref="T139:T202" si="25">S139*D139</f>
        <v>15</v>
      </c>
    </row>
    <row r="140" spans="2:20" x14ac:dyDescent="0.3">
      <c r="B140" s="89" t="s">
        <v>3</v>
      </c>
      <c r="C140" s="63" t="s">
        <v>325</v>
      </c>
      <c r="D140" s="1">
        <v>3</v>
      </c>
      <c r="E140" s="1">
        <v>2</v>
      </c>
      <c r="F140" s="1">
        <v>2</v>
      </c>
      <c r="G140" s="93">
        <f>ROUND(VLOOKUP(E140,兵种数据A!$A$2:$B$6,2,FALSE)*F140,0)</f>
        <v>50</v>
      </c>
      <c r="H140" s="92">
        <v>4</v>
      </c>
      <c r="I140" s="92">
        <f t="shared" si="24"/>
        <v>60</v>
      </c>
      <c r="J140" s="92">
        <v>40</v>
      </c>
      <c r="K140" s="92">
        <f t="shared" ref="K140:K203" si="26">ROUND(J140/100*G140*$J$9,0)</f>
        <v>84</v>
      </c>
      <c r="L140" s="92">
        <f t="shared" ref="L140:L203" si="27">G140*I140/100</f>
        <v>30</v>
      </c>
      <c r="M140" s="92">
        <v>0.4</v>
      </c>
      <c r="N140" s="92">
        <f t="shared" ref="N140:N203" si="28">ROUND(L140/M140,0)</f>
        <v>75</v>
      </c>
      <c r="O140" s="1">
        <f t="shared" ref="O140:O203" si="29">ROUND(1/M140,2)</f>
        <v>2.5</v>
      </c>
      <c r="P140" s="63" t="s">
        <v>522</v>
      </c>
      <c r="Q140" s="13" t="s">
        <v>53</v>
      </c>
      <c r="R140" s="13" t="s">
        <v>56</v>
      </c>
      <c r="S140" s="1">
        <v>5</v>
      </c>
      <c r="T140" s="91">
        <f t="shared" si="25"/>
        <v>15</v>
      </c>
    </row>
    <row r="141" spans="2:20" x14ac:dyDescent="0.3">
      <c r="B141" s="89" t="s">
        <v>3</v>
      </c>
      <c r="C141" s="63" t="s">
        <v>325</v>
      </c>
      <c r="D141" s="1">
        <v>3</v>
      </c>
      <c r="E141" s="1">
        <v>2</v>
      </c>
      <c r="F141" s="1">
        <v>2.2000000000000002</v>
      </c>
      <c r="G141" s="17">
        <f>ROUND(VLOOKUP(E141,兵种数据A!$A$2:$B$6,2,FALSE)*F141,0)</f>
        <v>55</v>
      </c>
      <c r="H141" s="1">
        <v>4</v>
      </c>
      <c r="I141" s="1">
        <f t="shared" si="24"/>
        <v>60</v>
      </c>
      <c r="J141" s="1">
        <v>40</v>
      </c>
      <c r="K141" s="1">
        <f t="shared" si="26"/>
        <v>92</v>
      </c>
      <c r="L141" s="1">
        <f t="shared" si="27"/>
        <v>33</v>
      </c>
      <c r="M141" s="1">
        <v>0.4</v>
      </c>
      <c r="N141" s="1">
        <f t="shared" si="28"/>
        <v>83</v>
      </c>
      <c r="O141" s="1">
        <f t="shared" si="29"/>
        <v>2.5</v>
      </c>
      <c r="Q141" s="13" t="s">
        <v>285</v>
      </c>
      <c r="R141" s="14" t="s">
        <v>60</v>
      </c>
      <c r="S141" s="1">
        <v>5</v>
      </c>
      <c r="T141" s="91">
        <f t="shared" si="25"/>
        <v>15</v>
      </c>
    </row>
    <row r="142" spans="2:20" x14ac:dyDescent="0.3">
      <c r="B142" s="89" t="s">
        <v>3</v>
      </c>
      <c r="C142" s="63" t="s">
        <v>325</v>
      </c>
      <c r="D142" s="1">
        <v>3</v>
      </c>
      <c r="E142" s="1">
        <v>2</v>
      </c>
      <c r="F142" s="1">
        <v>2.2000000000000002</v>
      </c>
      <c r="G142" s="17">
        <f>ROUND(VLOOKUP(E142,兵种数据A!$A$2:$B$6,2,FALSE)*F142,0)</f>
        <v>55</v>
      </c>
      <c r="H142" s="1">
        <v>4</v>
      </c>
      <c r="I142" s="1">
        <f t="shared" ref="I142:I205" si="30">100-J142</f>
        <v>60</v>
      </c>
      <c r="J142" s="1">
        <v>40</v>
      </c>
      <c r="K142" s="1">
        <f t="shared" si="26"/>
        <v>92</v>
      </c>
      <c r="L142" s="1">
        <f t="shared" si="27"/>
        <v>33</v>
      </c>
      <c r="M142" s="1">
        <v>0.4</v>
      </c>
      <c r="N142" s="1">
        <f t="shared" si="28"/>
        <v>83</v>
      </c>
      <c r="O142" s="1">
        <f t="shared" si="29"/>
        <v>2.5</v>
      </c>
      <c r="Q142" s="13" t="s">
        <v>285</v>
      </c>
      <c r="R142" s="14" t="s">
        <v>60</v>
      </c>
      <c r="S142" s="1">
        <v>5</v>
      </c>
      <c r="T142" s="91">
        <f t="shared" si="25"/>
        <v>15</v>
      </c>
    </row>
    <row r="143" spans="2:20" x14ac:dyDescent="0.3">
      <c r="B143" s="89" t="s">
        <v>3</v>
      </c>
      <c r="C143" s="63" t="s">
        <v>325</v>
      </c>
      <c r="D143" s="1">
        <v>3</v>
      </c>
      <c r="E143" s="1">
        <v>2</v>
      </c>
      <c r="F143" s="1">
        <v>2.2000000000000002</v>
      </c>
      <c r="G143" s="17">
        <f>ROUND(VLOOKUP(E143,兵种数据A!$A$2:$B$6,2,FALSE)*F143,0)</f>
        <v>55</v>
      </c>
      <c r="H143" s="1">
        <v>4</v>
      </c>
      <c r="I143" s="1">
        <f t="shared" si="30"/>
        <v>60</v>
      </c>
      <c r="J143" s="1">
        <v>40</v>
      </c>
      <c r="K143" s="1">
        <f t="shared" si="26"/>
        <v>92</v>
      </c>
      <c r="L143" s="1">
        <f t="shared" si="27"/>
        <v>33</v>
      </c>
      <c r="M143" s="1">
        <v>0.4</v>
      </c>
      <c r="N143" s="1">
        <f t="shared" si="28"/>
        <v>83</v>
      </c>
      <c r="O143" s="1">
        <f t="shared" si="29"/>
        <v>2.5</v>
      </c>
      <c r="Q143" s="13" t="s">
        <v>285</v>
      </c>
      <c r="R143" s="14" t="s">
        <v>60</v>
      </c>
      <c r="S143" s="1">
        <v>5</v>
      </c>
      <c r="T143" s="91">
        <f t="shared" si="25"/>
        <v>15</v>
      </c>
    </row>
    <row r="144" spans="2:20" x14ac:dyDescent="0.3">
      <c r="B144" s="89" t="s">
        <v>3</v>
      </c>
      <c r="C144" s="63" t="s">
        <v>325</v>
      </c>
      <c r="D144" s="1">
        <v>3</v>
      </c>
      <c r="E144" s="1">
        <v>2</v>
      </c>
      <c r="F144" s="1">
        <v>2.2000000000000002</v>
      </c>
      <c r="G144" s="17">
        <f>ROUND(VLOOKUP(E144,兵种数据A!$A$2:$B$6,2,FALSE)*F144,0)</f>
        <v>55</v>
      </c>
      <c r="H144" s="1">
        <v>4</v>
      </c>
      <c r="I144" s="1">
        <f t="shared" si="30"/>
        <v>60</v>
      </c>
      <c r="J144" s="1">
        <v>40</v>
      </c>
      <c r="K144" s="1">
        <f t="shared" si="26"/>
        <v>92</v>
      </c>
      <c r="L144" s="1">
        <f t="shared" si="27"/>
        <v>33</v>
      </c>
      <c r="M144" s="1">
        <v>0.4</v>
      </c>
      <c r="N144" s="1">
        <f t="shared" si="28"/>
        <v>83</v>
      </c>
      <c r="O144" s="1">
        <f t="shared" si="29"/>
        <v>2.5</v>
      </c>
      <c r="Q144" s="13" t="s">
        <v>285</v>
      </c>
      <c r="R144" s="14" t="s">
        <v>60</v>
      </c>
      <c r="S144" s="1">
        <v>5</v>
      </c>
      <c r="T144" s="91">
        <f t="shared" si="25"/>
        <v>15</v>
      </c>
    </row>
    <row r="145" spans="2:20" x14ac:dyDescent="0.3">
      <c r="B145" s="89" t="s">
        <v>3</v>
      </c>
      <c r="C145" s="63" t="s">
        <v>325</v>
      </c>
      <c r="D145" s="1">
        <v>3</v>
      </c>
      <c r="E145" s="1">
        <v>2</v>
      </c>
      <c r="F145" s="1">
        <v>2.2000000000000002</v>
      </c>
      <c r="G145" s="93">
        <f>ROUND(VLOOKUP(E145,兵种数据A!$A$2:$B$6,2,FALSE)*F145,0)</f>
        <v>55</v>
      </c>
      <c r="H145" s="92">
        <v>4</v>
      </c>
      <c r="I145" s="92">
        <f t="shared" si="30"/>
        <v>60</v>
      </c>
      <c r="J145" s="92">
        <v>40</v>
      </c>
      <c r="K145" s="92">
        <f t="shared" si="26"/>
        <v>92</v>
      </c>
      <c r="L145" s="92">
        <f t="shared" si="27"/>
        <v>33</v>
      </c>
      <c r="M145" s="92">
        <v>0.4</v>
      </c>
      <c r="N145" s="92">
        <f t="shared" si="28"/>
        <v>83</v>
      </c>
      <c r="O145" s="1">
        <f t="shared" si="29"/>
        <v>2.5</v>
      </c>
      <c r="P145" s="63" t="s">
        <v>518</v>
      </c>
      <c r="Q145" s="13" t="s">
        <v>285</v>
      </c>
      <c r="R145" s="14" t="s">
        <v>60</v>
      </c>
      <c r="S145" s="1">
        <v>5</v>
      </c>
      <c r="T145" s="91">
        <f t="shared" si="25"/>
        <v>15</v>
      </c>
    </row>
    <row r="146" spans="2:20" x14ac:dyDescent="0.3">
      <c r="B146" s="89" t="s">
        <v>3</v>
      </c>
      <c r="C146" s="63" t="s">
        <v>325</v>
      </c>
      <c r="D146" s="1">
        <v>3</v>
      </c>
      <c r="E146" s="1">
        <v>2</v>
      </c>
      <c r="F146" s="63">
        <v>2.2000000000000002</v>
      </c>
      <c r="G146" s="17">
        <f>ROUND(VLOOKUP(E146,兵种数据A!$A$2:$B$6,2,FALSE)*F146,0)</f>
        <v>55</v>
      </c>
      <c r="H146" s="1">
        <v>4</v>
      </c>
      <c r="I146" s="1">
        <f t="shared" si="30"/>
        <v>70</v>
      </c>
      <c r="J146" s="1">
        <v>30</v>
      </c>
      <c r="K146" s="1">
        <f t="shared" si="26"/>
        <v>69</v>
      </c>
      <c r="L146" s="1">
        <f t="shared" si="27"/>
        <v>38.5</v>
      </c>
      <c r="M146" s="1">
        <v>0.4</v>
      </c>
      <c r="N146" s="1">
        <f t="shared" si="28"/>
        <v>96</v>
      </c>
      <c r="O146" s="1">
        <f t="shared" si="29"/>
        <v>2.5</v>
      </c>
      <c r="P146" s="13" t="s">
        <v>285</v>
      </c>
      <c r="Q146" s="13" t="s">
        <v>53</v>
      </c>
      <c r="R146" s="13" t="s">
        <v>56</v>
      </c>
      <c r="S146" s="1">
        <v>6</v>
      </c>
      <c r="T146" s="91">
        <f t="shared" si="25"/>
        <v>18</v>
      </c>
    </row>
    <row r="147" spans="2:20" x14ac:dyDescent="0.3">
      <c r="B147" s="89" t="s">
        <v>3</v>
      </c>
      <c r="C147" s="1" t="s">
        <v>309</v>
      </c>
      <c r="D147" s="1">
        <v>3</v>
      </c>
      <c r="E147" s="1">
        <v>2</v>
      </c>
      <c r="F147" s="1">
        <v>1.6</v>
      </c>
      <c r="G147" s="17">
        <f>ROUND(VLOOKUP(E147,兵种数据A!$A$2:$B$6,2,FALSE)*F147,0)</f>
        <v>40</v>
      </c>
      <c r="H147" s="1">
        <v>4</v>
      </c>
      <c r="I147" s="1">
        <f t="shared" si="30"/>
        <v>55</v>
      </c>
      <c r="J147" s="1">
        <v>45</v>
      </c>
      <c r="K147" s="1">
        <f t="shared" si="26"/>
        <v>76</v>
      </c>
      <c r="L147" s="1">
        <f t="shared" si="27"/>
        <v>22</v>
      </c>
      <c r="M147" s="1">
        <v>0.4</v>
      </c>
      <c r="N147" s="1">
        <f t="shared" si="28"/>
        <v>55</v>
      </c>
      <c r="O147" s="1">
        <f t="shared" si="29"/>
        <v>2.5</v>
      </c>
      <c r="P147" s="13" t="s">
        <v>285</v>
      </c>
      <c r="Q147" s="13" t="s">
        <v>53</v>
      </c>
      <c r="R147" s="13" t="s">
        <v>56</v>
      </c>
      <c r="S147" s="1">
        <v>6</v>
      </c>
      <c r="T147" s="91">
        <f t="shared" si="25"/>
        <v>18</v>
      </c>
    </row>
    <row r="148" spans="2:20" x14ac:dyDescent="0.3">
      <c r="B148" s="89" t="s">
        <v>3</v>
      </c>
      <c r="C148" s="1" t="s">
        <v>309</v>
      </c>
      <c r="D148" s="1">
        <v>3</v>
      </c>
      <c r="E148" s="1">
        <v>2</v>
      </c>
      <c r="F148" s="1">
        <v>1.6</v>
      </c>
      <c r="G148" s="17">
        <f>ROUND(VLOOKUP(E148,兵种数据A!$A$2:$B$6,2,FALSE)*F148,0)</f>
        <v>40</v>
      </c>
      <c r="H148" s="1">
        <v>4</v>
      </c>
      <c r="I148" s="1">
        <f t="shared" si="30"/>
        <v>55</v>
      </c>
      <c r="J148" s="1">
        <v>45</v>
      </c>
      <c r="K148" s="1">
        <f t="shared" si="26"/>
        <v>76</v>
      </c>
      <c r="L148" s="1">
        <f t="shared" si="27"/>
        <v>22</v>
      </c>
      <c r="M148" s="1">
        <v>0.4</v>
      </c>
      <c r="N148" s="1">
        <f t="shared" si="28"/>
        <v>55</v>
      </c>
      <c r="O148" s="1">
        <f t="shared" si="29"/>
        <v>2.5</v>
      </c>
      <c r="P148" s="13" t="s">
        <v>285</v>
      </c>
      <c r="Q148" s="13" t="s">
        <v>53</v>
      </c>
      <c r="R148" s="13" t="s">
        <v>56</v>
      </c>
      <c r="S148" s="1">
        <v>6</v>
      </c>
      <c r="T148" s="91">
        <f t="shared" si="25"/>
        <v>18</v>
      </c>
    </row>
    <row r="149" spans="2:20" x14ac:dyDescent="0.3">
      <c r="B149" s="89" t="s">
        <v>3</v>
      </c>
      <c r="C149" s="1" t="s">
        <v>309</v>
      </c>
      <c r="D149" s="1">
        <v>3</v>
      </c>
      <c r="E149" s="1">
        <v>2</v>
      </c>
      <c r="F149" s="1">
        <v>1.6</v>
      </c>
      <c r="G149" s="17">
        <f>ROUND(VLOOKUP(E149,兵种数据A!$A$2:$B$6,2,FALSE)*F149,0)</f>
        <v>40</v>
      </c>
      <c r="H149" s="1">
        <v>4</v>
      </c>
      <c r="I149" s="1">
        <f t="shared" si="30"/>
        <v>55</v>
      </c>
      <c r="J149" s="1">
        <v>45</v>
      </c>
      <c r="K149" s="1">
        <f t="shared" si="26"/>
        <v>76</v>
      </c>
      <c r="L149" s="1">
        <f t="shared" si="27"/>
        <v>22</v>
      </c>
      <c r="M149" s="1">
        <v>0.4</v>
      </c>
      <c r="N149" s="1">
        <f t="shared" si="28"/>
        <v>55</v>
      </c>
      <c r="O149" s="1">
        <f t="shared" si="29"/>
        <v>2.5</v>
      </c>
      <c r="P149" s="13" t="s">
        <v>285</v>
      </c>
      <c r="Q149" s="13" t="s">
        <v>53</v>
      </c>
      <c r="R149" s="13" t="s">
        <v>56</v>
      </c>
      <c r="S149" s="1">
        <v>6</v>
      </c>
      <c r="T149" s="91">
        <f t="shared" si="25"/>
        <v>18</v>
      </c>
    </row>
    <row r="150" spans="2:20" x14ac:dyDescent="0.3">
      <c r="B150" s="89" t="s">
        <v>3</v>
      </c>
      <c r="C150" s="1" t="s">
        <v>309</v>
      </c>
      <c r="D150" s="1">
        <v>3</v>
      </c>
      <c r="E150" s="1">
        <v>2</v>
      </c>
      <c r="F150" s="1">
        <v>1.6</v>
      </c>
      <c r="G150" s="17">
        <f>ROUND(VLOOKUP(E150,兵种数据A!$A$2:$B$6,2,FALSE)*F150,0)</f>
        <v>40</v>
      </c>
      <c r="H150" s="1">
        <v>4</v>
      </c>
      <c r="I150" s="1">
        <f t="shared" si="30"/>
        <v>55</v>
      </c>
      <c r="J150" s="1">
        <v>45</v>
      </c>
      <c r="K150" s="1">
        <f t="shared" si="26"/>
        <v>76</v>
      </c>
      <c r="L150" s="1">
        <f t="shared" si="27"/>
        <v>22</v>
      </c>
      <c r="M150" s="1">
        <v>0.4</v>
      </c>
      <c r="N150" s="1">
        <f t="shared" si="28"/>
        <v>55</v>
      </c>
      <c r="O150" s="1">
        <f t="shared" si="29"/>
        <v>2.5</v>
      </c>
      <c r="P150" s="13" t="s">
        <v>285</v>
      </c>
      <c r="Q150" s="13" t="s">
        <v>53</v>
      </c>
      <c r="R150" s="13" t="s">
        <v>56</v>
      </c>
      <c r="S150" s="1">
        <v>6</v>
      </c>
      <c r="T150" s="91">
        <f t="shared" si="25"/>
        <v>18</v>
      </c>
    </row>
    <row r="151" spans="2:20" x14ac:dyDescent="0.3">
      <c r="B151" s="89" t="s">
        <v>3</v>
      </c>
      <c r="C151" s="1" t="s">
        <v>309</v>
      </c>
      <c r="D151" s="1">
        <v>3</v>
      </c>
      <c r="E151" s="1">
        <v>2</v>
      </c>
      <c r="F151" s="1">
        <v>1.6</v>
      </c>
      <c r="G151" s="17">
        <f>ROUND(VLOOKUP(E151,兵种数据A!$A$2:$B$6,2,FALSE)*F151,0)</f>
        <v>40</v>
      </c>
      <c r="H151" s="1">
        <v>4</v>
      </c>
      <c r="I151" s="1">
        <f t="shared" si="30"/>
        <v>55</v>
      </c>
      <c r="J151" s="1">
        <v>45</v>
      </c>
      <c r="K151" s="1">
        <f t="shared" si="26"/>
        <v>76</v>
      </c>
      <c r="L151" s="1">
        <f t="shared" si="27"/>
        <v>22</v>
      </c>
      <c r="M151" s="1">
        <v>0.4</v>
      </c>
      <c r="N151" s="1">
        <f t="shared" si="28"/>
        <v>55</v>
      </c>
      <c r="O151" s="1">
        <f t="shared" si="29"/>
        <v>2.5</v>
      </c>
      <c r="P151" s="13" t="s">
        <v>285</v>
      </c>
      <c r="Q151" s="13" t="s">
        <v>53</v>
      </c>
      <c r="R151" s="13" t="s">
        <v>56</v>
      </c>
      <c r="S151" s="1">
        <v>6</v>
      </c>
      <c r="T151" s="91">
        <f t="shared" si="25"/>
        <v>18</v>
      </c>
    </row>
    <row r="152" spans="2:20" x14ac:dyDescent="0.3">
      <c r="B152" s="89" t="s">
        <v>3</v>
      </c>
      <c r="C152" s="1" t="s">
        <v>309</v>
      </c>
      <c r="D152" s="1">
        <v>3</v>
      </c>
      <c r="E152" s="1">
        <v>2</v>
      </c>
      <c r="F152" s="1">
        <v>1.6</v>
      </c>
      <c r="G152" s="17">
        <f>ROUND(VLOOKUP(E152,兵种数据A!$A$2:$B$6,2,FALSE)*F152,0)</f>
        <v>40</v>
      </c>
      <c r="H152" s="1">
        <v>4</v>
      </c>
      <c r="I152" s="1">
        <f t="shared" si="30"/>
        <v>55</v>
      </c>
      <c r="J152" s="1">
        <v>45</v>
      </c>
      <c r="K152" s="1">
        <f t="shared" si="26"/>
        <v>76</v>
      </c>
      <c r="L152" s="1">
        <f t="shared" si="27"/>
        <v>22</v>
      </c>
      <c r="M152" s="1">
        <v>0.4</v>
      </c>
      <c r="N152" s="1">
        <f t="shared" si="28"/>
        <v>55</v>
      </c>
      <c r="O152" s="1">
        <f t="shared" si="29"/>
        <v>2.5</v>
      </c>
      <c r="P152" s="13" t="s">
        <v>285</v>
      </c>
      <c r="Q152" s="13" t="s">
        <v>53</v>
      </c>
      <c r="R152" s="13" t="s">
        <v>56</v>
      </c>
      <c r="S152" s="1">
        <v>6</v>
      </c>
      <c r="T152" s="91">
        <f t="shared" si="25"/>
        <v>18</v>
      </c>
    </row>
    <row r="153" spans="2:20" x14ac:dyDescent="0.3">
      <c r="B153" s="18" t="s">
        <v>4</v>
      </c>
      <c r="C153" s="63" t="s">
        <v>325</v>
      </c>
      <c r="D153" s="1">
        <v>3</v>
      </c>
      <c r="E153" s="1">
        <v>2</v>
      </c>
      <c r="F153" s="1">
        <v>2</v>
      </c>
      <c r="G153" s="17">
        <f>ROUND(VLOOKUP(E153,兵种数据A!$A$2:$B$6,2,FALSE)*F153,0)</f>
        <v>50</v>
      </c>
      <c r="H153" s="1">
        <v>5</v>
      </c>
      <c r="I153" s="1">
        <f t="shared" si="30"/>
        <v>60</v>
      </c>
      <c r="J153" s="1">
        <v>40</v>
      </c>
      <c r="K153" s="1">
        <f t="shared" si="26"/>
        <v>84</v>
      </c>
      <c r="L153" s="1">
        <f t="shared" si="27"/>
        <v>30</v>
      </c>
      <c r="M153" s="1">
        <v>0.4</v>
      </c>
      <c r="N153" s="1">
        <f t="shared" si="28"/>
        <v>75</v>
      </c>
      <c r="O153" s="1">
        <f t="shared" si="29"/>
        <v>2.5</v>
      </c>
      <c r="Q153" s="13" t="s">
        <v>41</v>
      </c>
      <c r="R153" s="13" t="s">
        <v>53</v>
      </c>
      <c r="S153" s="1">
        <v>6</v>
      </c>
      <c r="T153" s="91">
        <f t="shared" si="25"/>
        <v>18</v>
      </c>
    </row>
    <row r="154" spans="2:20" x14ac:dyDescent="0.3">
      <c r="B154" s="18" t="s">
        <v>4</v>
      </c>
      <c r="C154" s="63" t="s">
        <v>325</v>
      </c>
      <c r="D154" s="1">
        <v>3</v>
      </c>
      <c r="E154" s="1">
        <v>2</v>
      </c>
      <c r="F154" s="1">
        <v>2</v>
      </c>
      <c r="G154" s="17">
        <f>ROUND(VLOOKUP(E154,兵种数据A!$A$2:$B$6,2,FALSE)*F154,0)</f>
        <v>50</v>
      </c>
      <c r="H154" s="1">
        <v>5</v>
      </c>
      <c r="I154" s="1">
        <f t="shared" si="30"/>
        <v>60</v>
      </c>
      <c r="J154" s="1">
        <v>40</v>
      </c>
      <c r="K154" s="1">
        <f t="shared" si="26"/>
        <v>84</v>
      </c>
      <c r="L154" s="1">
        <f t="shared" si="27"/>
        <v>30</v>
      </c>
      <c r="M154" s="1">
        <v>0.4</v>
      </c>
      <c r="N154" s="1">
        <f t="shared" si="28"/>
        <v>75</v>
      </c>
      <c r="O154" s="1">
        <f t="shared" si="29"/>
        <v>2.5</v>
      </c>
      <c r="Q154" s="13" t="s">
        <v>41</v>
      </c>
      <c r="R154" s="13" t="s">
        <v>53</v>
      </c>
      <c r="S154" s="1">
        <v>6</v>
      </c>
      <c r="T154" s="91">
        <f t="shared" si="25"/>
        <v>18</v>
      </c>
    </row>
    <row r="155" spans="2:20" x14ac:dyDescent="0.3">
      <c r="B155" s="18" t="s">
        <v>4</v>
      </c>
      <c r="C155" s="63" t="s">
        <v>325</v>
      </c>
      <c r="D155" s="1">
        <v>3</v>
      </c>
      <c r="E155" s="1">
        <v>2</v>
      </c>
      <c r="F155" s="1">
        <v>2</v>
      </c>
      <c r="G155" s="17">
        <f>ROUND(VLOOKUP(E155,兵种数据A!$A$2:$B$6,2,FALSE)*F155,0)</f>
        <v>50</v>
      </c>
      <c r="H155" s="1">
        <v>5</v>
      </c>
      <c r="I155" s="1">
        <f t="shared" si="30"/>
        <v>60</v>
      </c>
      <c r="J155" s="1">
        <v>40</v>
      </c>
      <c r="K155" s="1">
        <f t="shared" si="26"/>
        <v>84</v>
      </c>
      <c r="L155" s="1">
        <f t="shared" si="27"/>
        <v>30</v>
      </c>
      <c r="M155" s="1">
        <v>0.4</v>
      </c>
      <c r="N155" s="1">
        <f t="shared" si="28"/>
        <v>75</v>
      </c>
      <c r="O155" s="1">
        <f t="shared" si="29"/>
        <v>2.5</v>
      </c>
      <c r="Q155" s="13" t="s">
        <v>41</v>
      </c>
      <c r="R155" s="13" t="s">
        <v>53</v>
      </c>
      <c r="S155" s="1">
        <v>6</v>
      </c>
      <c r="T155" s="91">
        <f t="shared" si="25"/>
        <v>18</v>
      </c>
    </row>
    <row r="156" spans="2:20" x14ac:dyDescent="0.3">
      <c r="B156" s="18" t="s">
        <v>4</v>
      </c>
      <c r="C156" s="63" t="s">
        <v>325</v>
      </c>
      <c r="D156" s="1">
        <v>3</v>
      </c>
      <c r="E156" s="1">
        <v>2</v>
      </c>
      <c r="F156" s="1">
        <v>2</v>
      </c>
      <c r="G156" s="93">
        <f>ROUND(VLOOKUP(E156,兵种数据A!$A$2:$B$6,2,FALSE)*F156,0)</f>
        <v>50</v>
      </c>
      <c r="H156" s="92">
        <v>5</v>
      </c>
      <c r="I156" s="92">
        <f t="shared" si="30"/>
        <v>60</v>
      </c>
      <c r="J156" s="92">
        <v>40</v>
      </c>
      <c r="K156" s="92">
        <f t="shared" si="26"/>
        <v>84</v>
      </c>
      <c r="L156" s="92">
        <f t="shared" si="27"/>
        <v>30</v>
      </c>
      <c r="M156" s="92">
        <v>0.4</v>
      </c>
      <c r="N156" s="92">
        <f t="shared" si="28"/>
        <v>75</v>
      </c>
      <c r="O156" s="1">
        <f t="shared" si="29"/>
        <v>2.5</v>
      </c>
      <c r="P156" s="63" t="s">
        <v>278</v>
      </c>
      <c r="Q156" s="13" t="s">
        <v>41</v>
      </c>
      <c r="R156" s="13" t="s">
        <v>53</v>
      </c>
      <c r="S156" s="1">
        <v>6</v>
      </c>
      <c r="T156" s="91">
        <f t="shared" si="25"/>
        <v>18</v>
      </c>
    </row>
    <row r="157" spans="2:20" x14ac:dyDescent="0.3">
      <c r="B157" s="18" t="s">
        <v>4</v>
      </c>
      <c r="C157" s="63" t="s">
        <v>325</v>
      </c>
      <c r="D157" s="1">
        <v>3</v>
      </c>
      <c r="E157" s="1">
        <v>2</v>
      </c>
      <c r="F157" s="1">
        <v>2.2000000000000002</v>
      </c>
      <c r="G157" s="17">
        <f>ROUND(VLOOKUP(E157,兵种数据A!$A$2:$B$6,2,FALSE)*F157,0)</f>
        <v>55</v>
      </c>
      <c r="H157" s="1">
        <v>5</v>
      </c>
      <c r="I157" s="1">
        <f t="shared" si="30"/>
        <v>60</v>
      </c>
      <c r="J157" s="1">
        <v>40</v>
      </c>
      <c r="K157" s="1">
        <f t="shared" si="26"/>
        <v>92</v>
      </c>
      <c r="L157" s="1">
        <f t="shared" si="27"/>
        <v>33</v>
      </c>
      <c r="M157" s="1">
        <v>0.4</v>
      </c>
      <c r="N157" s="1">
        <f t="shared" si="28"/>
        <v>83</v>
      </c>
      <c r="O157" s="1">
        <f t="shared" si="29"/>
        <v>2.5</v>
      </c>
      <c r="Q157" s="13" t="s">
        <v>40</v>
      </c>
      <c r="R157" s="13" t="s">
        <v>56</v>
      </c>
      <c r="S157" s="1">
        <v>6</v>
      </c>
      <c r="T157" s="91">
        <f t="shared" si="25"/>
        <v>18</v>
      </c>
    </row>
    <row r="158" spans="2:20" x14ac:dyDescent="0.3">
      <c r="B158" s="18" t="s">
        <v>4</v>
      </c>
      <c r="C158" s="63" t="s">
        <v>325</v>
      </c>
      <c r="D158" s="1">
        <v>3</v>
      </c>
      <c r="E158" s="1">
        <v>2</v>
      </c>
      <c r="F158" s="1">
        <v>2.2000000000000002</v>
      </c>
      <c r="G158" s="17">
        <f>ROUND(VLOOKUP(E158,兵种数据A!$A$2:$B$6,2,FALSE)*F158,0)</f>
        <v>55</v>
      </c>
      <c r="H158" s="1">
        <v>5</v>
      </c>
      <c r="I158" s="1">
        <f t="shared" si="30"/>
        <v>60</v>
      </c>
      <c r="J158" s="1">
        <v>40</v>
      </c>
      <c r="K158" s="1">
        <f t="shared" si="26"/>
        <v>92</v>
      </c>
      <c r="L158" s="1">
        <f t="shared" si="27"/>
        <v>33</v>
      </c>
      <c r="M158" s="1">
        <v>0.4</v>
      </c>
      <c r="N158" s="1">
        <f t="shared" si="28"/>
        <v>83</v>
      </c>
      <c r="O158" s="1">
        <f t="shared" si="29"/>
        <v>2.5</v>
      </c>
      <c r="Q158" s="13" t="s">
        <v>40</v>
      </c>
      <c r="R158" s="13" t="s">
        <v>56</v>
      </c>
      <c r="S158" s="1">
        <v>6</v>
      </c>
      <c r="T158" s="91">
        <f t="shared" si="25"/>
        <v>18</v>
      </c>
    </row>
    <row r="159" spans="2:20" x14ac:dyDescent="0.3">
      <c r="B159" s="18" t="s">
        <v>4</v>
      </c>
      <c r="C159" s="63" t="s">
        <v>325</v>
      </c>
      <c r="D159" s="1">
        <v>3</v>
      </c>
      <c r="E159" s="1">
        <v>2</v>
      </c>
      <c r="F159" s="1">
        <v>2.2000000000000002</v>
      </c>
      <c r="G159" s="17">
        <f>ROUND(VLOOKUP(E159,兵种数据A!$A$2:$B$6,2,FALSE)*F159,0)</f>
        <v>55</v>
      </c>
      <c r="H159" s="1">
        <v>5</v>
      </c>
      <c r="I159" s="1">
        <f t="shared" si="30"/>
        <v>60</v>
      </c>
      <c r="J159" s="1">
        <v>40</v>
      </c>
      <c r="K159" s="1">
        <f t="shared" si="26"/>
        <v>92</v>
      </c>
      <c r="L159" s="1">
        <f t="shared" si="27"/>
        <v>33</v>
      </c>
      <c r="M159" s="1">
        <v>0.4</v>
      </c>
      <c r="N159" s="1">
        <f t="shared" si="28"/>
        <v>83</v>
      </c>
      <c r="O159" s="1">
        <f t="shared" si="29"/>
        <v>2.5</v>
      </c>
      <c r="Q159" s="13" t="s">
        <v>40</v>
      </c>
      <c r="R159" s="13" t="s">
        <v>56</v>
      </c>
      <c r="S159" s="1">
        <v>6</v>
      </c>
      <c r="T159" s="91">
        <f t="shared" si="25"/>
        <v>18</v>
      </c>
    </row>
    <row r="160" spans="2:20" x14ac:dyDescent="0.3">
      <c r="B160" s="18" t="s">
        <v>4</v>
      </c>
      <c r="C160" s="63" t="s">
        <v>325</v>
      </c>
      <c r="D160" s="1">
        <v>3</v>
      </c>
      <c r="E160" s="1">
        <v>2</v>
      </c>
      <c r="F160" s="1">
        <v>2.2000000000000002</v>
      </c>
      <c r="G160" s="93">
        <f>ROUND(VLOOKUP(E160,兵种数据A!$A$2:$B$6,2,FALSE)*F160,0)</f>
        <v>55</v>
      </c>
      <c r="H160" s="92">
        <v>5</v>
      </c>
      <c r="I160" s="92">
        <f t="shared" si="30"/>
        <v>60</v>
      </c>
      <c r="J160" s="92">
        <v>40</v>
      </c>
      <c r="K160" s="92">
        <f t="shared" si="26"/>
        <v>92</v>
      </c>
      <c r="L160" s="92">
        <f t="shared" si="27"/>
        <v>33</v>
      </c>
      <c r="M160" s="92">
        <v>0.4</v>
      </c>
      <c r="N160" s="92">
        <f t="shared" si="28"/>
        <v>83</v>
      </c>
      <c r="O160" s="1">
        <f t="shared" si="29"/>
        <v>2.5</v>
      </c>
      <c r="P160" s="63" t="s">
        <v>519</v>
      </c>
      <c r="Q160" s="13" t="s">
        <v>40</v>
      </c>
      <c r="R160" s="13" t="s">
        <v>56</v>
      </c>
      <c r="S160" s="1">
        <v>6</v>
      </c>
      <c r="T160" s="91">
        <f t="shared" si="25"/>
        <v>18</v>
      </c>
    </row>
    <row r="161" spans="2:20" x14ac:dyDescent="0.3">
      <c r="B161" s="18" t="s">
        <v>4</v>
      </c>
      <c r="C161" s="63" t="s">
        <v>325</v>
      </c>
      <c r="D161" s="1">
        <v>3</v>
      </c>
      <c r="E161" s="1">
        <v>2</v>
      </c>
      <c r="F161" s="1">
        <v>2.35</v>
      </c>
      <c r="G161" s="17">
        <f>ROUND(VLOOKUP(E161,兵种数据A!$A$2:$B$6,2,FALSE)*F161,0)</f>
        <v>59</v>
      </c>
      <c r="H161" s="1">
        <v>5</v>
      </c>
      <c r="I161" s="1">
        <f t="shared" si="30"/>
        <v>58</v>
      </c>
      <c r="J161" s="1">
        <v>42</v>
      </c>
      <c r="K161" s="1">
        <f t="shared" si="26"/>
        <v>104</v>
      </c>
      <c r="L161" s="1">
        <f t="shared" si="27"/>
        <v>34.22</v>
      </c>
      <c r="M161" s="1">
        <v>0.4</v>
      </c>
      <c r="N161" s="1">
        <f t="shared" si="28"/>
        <v>86</v>
      </c>
      <c r="O161" s="1">
        <f t="shared" si="29"/>
        <v>2.5</v>
      </c>
      <c r="Q161" s="5" t="s">
        <v>59</v>
      </c>
      <c r="R161" s="14" t="s">
        <v>60</v>
      </c>
      <c r="S161" s="1">
        <v>6</v>
      </c>
      <c r="T161" s="91">
        <f t="shared" si="25"/>
        <v>18</v>
      </c>
    </row>
    <row r="162" spans="2:20" x14ac:dyDescent="0.3">
      <c r="B162" s="18" t="s">
        <v>4</v>
      </c>
      <c r="C162" s="63" t="s">
        <v>325</v>
      </c>
      <c r="D162" s="1">
        <v>3</v>
      </c>
      <c r="E162" s="1">
        <v>2</v>
      </c>
      <c r="F162" s="1">
        <v>2.35</v>
      </c>
      <c r="G162" s="17">
        <f>ROUND(VLOOKUP(E162,兵种数据A!$A$2:$B$6,2,FALSE)*F162,0)</f>
        <v>59</v>
      </c>
      <c r="H162" s="1">
        <v>5</v>
      </c>
      <c r="I162" s="1">
        <f t="shared" si="30"/>
        <v>58</v>
      </c>
      <c r="J162" s="1">
        <v>42</v>
      </c>
      <c r="K162" s="1">
        <f t="shared" si="26"/>
        <v>104</v>
      </c>
      <c r="L162" s="1">
        <f t="shared" si="27"/>
        <v>34.22</v>
      </c>
      <c r="M162" s="1">
        <v>0.4</v>
      </c>
      <c r="N162" s="1">
        <f t="shared" si="28"/>
        <v>86</v>
      </c>
      <c r="O162" s="1">
        <f t="shared" si="29"/>
        <v>2.5</v>
      </c>
      <c r="Q162" s="5" t="s">
        <v>59</v>
      </c>
      <c r="R162" s="14" t="s">
        <v>60</v>
      </c>
      <c r="S162" s="1">
        <v>6</v>
      </c>
      <c r="T162" s="91">
        <f t="shared" si="25"/>
        <v>18</v>
      </c>
    </row>
    <row r="163" spans="2:20" x14ac:dyDescent="0.3">
      <c r="B163" s="18" t="s">
        <v>4</v>
      </c>
      <c r="C163" s="63" t="s">
        <v>325</v>
      </c>
      <c r="D163" s="1">
        <v>3</v>
      </c>
      <c r="E163" s="1">
        <v>2</v>
      </c>
      <c r="F163" s="1">
        <v>2.35</v>
      </c>
      <c r="G163" s="17">
        <f>ROUND(VLOOKUP(E163,兵种数据A!$A$2:$B$6,2,FALSE)*F163,0)</f>
        <v>59</v>
      </c>
      <c r="H163" s="1">
        <v>5</v>
      </c>
      <c r="I163" s="1">
        <f t="shared" si="30"/>
        <v>58</v>
      </c>
      <c r="J163" s="1">
        <v>42</v>
      </c>
      <c r="K163" s="1">
        <f t="shared" si="26"/>
        <v>104</v>
      </c>
      <c r="L163" s="1">
        <f t="shared" si="27"/>
        <v>34.22</v>
      </c>
      <c r="M163" s="1">
        <v>0.4</v>
      </c>
      <c r="N163" s="1">
        <f t="shared" si="28"/>
        <v>86</v>
      </c>
      <c r="O163" s="1">
        <f t="shared" si="29"/>
        <v>2.5</v>
      </c>
      <c r="Q163" s="5" t="s">
        <v>59</v>
      </c>
      <c r="R163" s="14" t="s">
        <v>60</v>
      </c>
      <c r="S163" s="1">
        <v>6</v>
      </c>
      <c r="T163" s="91">
        <f t="shared" si="25"/>
        <v>18</v>
      </c>
    </row>
    <row r="164" spans="2:20" x14ac:dyDescent="0.3">
      <c r="B164" s="18" t="s">
        <v>4</v>
      </c>
      <c r="C164" s="63" t="s">
        <v>325</v>
      </c>
      <c r="D164" s="1">
        <v>3</v>
      </c>
      <c r="E164" s="1">
        <v>2</v>
      </c>
      <c r="F164" s="1">
        <v>2.35</v>
      </c>
      <c r="G164" s="17">
        <f>ROUND(VLOOKUP(E164,兵种数据A!$A$2:$B$6,2,FALSE)*F164,0)</f>
        <v>59</v>
      </c>
      <c r="H164" s="1">
        <v>5</v>
      </c>
      <c r="I164" s="1">
        <f t="shared" si="30"/>
        <v>58</v>
      </c>
      <c r="J164" s="1">
        <v>42</v>
      </c>
      <c r="K164" s="1">
        <f t="shared" si="26"/>
        <v>104</v>
      </c>
      <c r="L164" s="1">
        <f t="shared" si="27"/>
        <v>34.22</v>
      </c>
      <c r="M164" s="1">
        <v>0.4</v>
      </c>
      <c r="N164" s="1">
        <f t="shared" si="28"/>
        <v>86</v>
      </c>
      <c r="O164" s="1">
        <f t="shared" si="29"/>
        <v>2.5</v>
      </c>
      <c r="Q164" s="5" t="s">
        <v>59</v>
      </c>
      <c r="R164" s="14" t="s">
        <v>60</v>
      </c>
      <c r="S164" s="1">
        <v>6</v>
      </c>
      <c r="T164" s="91">
        <f t="shared" si="25"/>
        <v>18</v>
      </c>
    </row>
    <row r="165" spans="2:20" x14ac:dyDescent="0.3">
      <c r="B165" s="18" t="s">
        <v>4</v>
      </c>
      <c r="C165" s="63" t="s">
        <v>325</v>
      </c>
      <c r="D165" s="1">
        <v>3</v>
      </c>
      <c r="E165" s="1">
        <v>2</v>
      </c>
      <c r="F165" s="1">
        <v>2.35</v>
      </c>
      <c r="G165" s="93">
        <f>ROUND(VLOOKUP(E165,兵种数据A!$A$2:$B$6,2,FALSE)*F165,0)</f>
        <v>59</v>
      </c>
      <c r="H165" s="92">
        <v>5</v>
      </c>
      <c r="I165" s="92">
        <f t="shared" si="30"/>
        <v>58</v>
      </c>
      <c r="J165" s="92">
        <v>42</v>
      </c>
      <c r="K165" s="92">
        <f t="shared" si="26"/>
        <v>104</v>
      </c>
      <c r="L165" s="92">
        <f t="shared" si="27"/>
        <v>34.22</v>
      </c>
      <c r="M165" s="92">
        <v>0.4</v>
      </c>
      <c r="N165" s="92">
        <f t="shared" si="28"/>
        <v>86</v>
      </c>
      <c r="O165" s="1">
        <f t="shared" si="29"/>
        <v>2.5</v>
      </c>
      <c r="P165" s="63" t="s">
        <v>268</v>
      </c>
      <c r="Q165" s="5" t="s">
        <v>59</v>
      </c>
      <c r="R165" s="14" t="s">
        <v>60</v>
      </c>
      <c r="S165" s="1">
        <v>6</v>
      </c>
      <c r="T165" s="91">
        <f t="shared" si="25"/>
        <v>18</v>
      </c>
    </row>
    <row r="166" spans="2:20" x14ac:dyDescent="0.3">
      <c r="B166" s="18" t="s">
        <v>4</v>
      </c>
      <c r="C166" s="63" t="s">
        <v>325</v>
      </c>
      <c r="D166" s="1">
        <v>3</v>
      </c>
      <c r="E166" s="1">
        <v>2</v>
      </c>
      <c r="F166" s="1">
        <v>2.5</v>
      </c>
      <c r="G166" s="17">
        <f>ROUND(VLOOKUP(E166,兵种数据A!$A$2:$B$6,2,FALSE)*F166,0)</f>
        <v>63</v>
      </c>
      <c r="H166" s="1">
        <v>5</v>
      </c>
      <c r="I166" s="1">
        <v>55</v>
      </c>
      <c r="J166" s="1">
        <v>41</v>
      </c>
      <c r="K166" s="1">
        <f t="shared" si="26"/>
        <v>108</v>
      </c>
      <c r="L166" s="1">
        <f t="shared" si="27"/>
        <v>34.65</v>
      </c>
      <c r="M166" s="1">
        <v>0.4</v>
      </c>
      <c r="N166" s="1">
        <f t="shared" si="28"/>
        <v>87</v>
      </c>
      <c r="O166" s="1">
        <f t="shared" si="29"/>
        <v>2.5</v>
      </c>
      <c r="Q166" s="15" t="s">
        <v>52</v>
      </c>
      <c r="R166" s="13" t="s">
        <v>285</v>
      </c>
      <c r="S166" s="1">
        <v>6</v>
      </c>
      <c r="T166" s="91">
        <f t="shared" si="25"/>
        <v>18</v>
      </c>
    </row>
    <row r="167" spans="2:20" x14ac:dyDescent="0.3">
      <c r="B167" s="18" t="s">
        <v>4</v>
      </c>
      <c r="C167" s="63" t="s">
        <v>325</v>
      </c>
      <c r="D167" s="1">
        <v>3</v>
      </c>
      <c r="E167" s="1">
        <v>2</v>
      </c>
      <c r="F167" s="1">
        <v>2.5</v>
      </c>
      <c r="G167" s="17">
        <f>ROUND(VLOOKUP(E167,兵种数据A!$A$2:$B$6,2,FALSE)*F167,0)</f>
        <v>63</v>
      </c>
      <c r="H167" s="1">
        <v>5</v>
      </c>
      <c r="I167" s="1">
        <v>55</v>
      </c>
      <c r="J167" s="1">
        <v>42</v>
      </c>
      <c r="K167" s="1">
        <f t="shared" si="26"/>
        <v>111</v>
      </c>
      <c r="L167" s="1">
        <f t="shared" si="27"/>
        <v>34.65</v>
      </c>
      <c r="M167" s="1">
        <v>0.4</v>
      </c>
      <c r="N167" s="1">
        <f t="shared" si="28"/>
        <v>87</v>
      </c>
      <c r="O167" s="1">
        <f t="shared" si="29"/>
        <v>2.5</v>
      </c>
      <c r="Q167" s="15" t="s">
        <v>52</v>
      </c>
      <c r="R167" s="13" t="s">
        <v>285</v>
      </c>
      <c r="S167" s="1">
        <v>6</v>
      </c>
      <c r="T167" s="91">
        <f t="shared" si="25"/>
        <v>18</v>
      </c>
    </row>
    <row r="168" spans="2:20" x14ac:dyDescent="0.3">
      <c r="B168" s="18" t="s">
        <v>4</v>
      </c>
      <c r="C168" s="63" t="s">
        <v>325</v>
      </c>
      <c r="D168" s="1">
        <v>3</v>
      </c>
      <c r="E168" s="1">
        <v>2</v>
      </c>
      <c r="F168" s="1">
        <v>2.5</v>
      </c>
      <c r="G168" s="17">
        <f>ROUND(VLOOKUP(E168,兵种数据A!$A$2:$B$6,2,FALSE)*F168,0)</f>
        <v>63</v>
      </c>
      <c r="H168" s="1">
        <v>5</v>
      </c>
      <c r="I168" s="1">
        <v>55</v>
      </c>
      <c r="J168" s="1">
        <v>43</v>
      </c>
      <c r="K168" s="1">
        <f t="shared" si="26"/>
        <v>114</v>
      </c>
      <c r="L168" s="1">
        <f t="shared" si="27"/>
        <v>34.65</v>
      </c>
      <c r="M168" s="1">
        <v>0.4</v>
      </c>
      <c r="N168" s="1">
        <f t="shared" si="28"/>
        <v>87</v>
      </c>
      <c r="O168" s="1">
        <f t="shared" si="29"/>
        <v>2.5</v>
      </c>
      <c r="Q168" s="15" t="s">
        <v>52</v>
      </c>
      <c r="R168" s="13" t="s">
        <v>285</v>
      </c>
      <c r="S168" s="1">
        <v>6</v>
      </c>
      <c r="T168" s="91">
        <f t="shared" si="25"/>
        <v>18</v>
      </c>
    </row>
    <row r="169" spans="2:20" x14ac:dyDescent="0.3">
      <c r="B169" s="18" t="s">
        <v>4</v>
      </c>
      <c r="C169" s="63" t="s">
        <v>325</v>
      </c>
      <c r="D169" s="1">
        <v>3</v>
      </c>
      <c r="E169" s="1">
        <v>2</v>
      </c>
      <c r="F169" s="1">
        <v>2.5</v>
      </c>
      <c r="G169" s="17">
        <f>ROUND(VLOOKUP(E169,兵种数据A!$A$2:$B$6,2,FALSE)*F169,0)</f>
        <v>63</v>
      </c>
      <c r="H169" s="1">
        <v>5</v>
      </c>
      <c r="I169" s="1">
        <v>55</v>
      </c>
      <c r="J169" s="1">
        <v>44</v>
      </c>
      <c r="K169" s="1">
        <f t="shared" si="26"/>
        <v>116</v>
      </c>
      <c r="L169" s="1">
        <f t="shared" si="27"/>
        <v>34.65</v>
      </c>
      <c r="M169" s="1">
        <v>0.4</v>
      </c>
      <c r="N169" s="1">
        <f t="shared" si="28"/>
        <v>87</v>
      </c>
      <c r="O169" s="1">
        <f t="shared" si="29"/>
        <v>2.5</v>
      </c>
      <c r="Q169" s="15" t="s">
        <v>52</v>
      </c>
      <c r="R169" s="13" t="s">
        <v>285</v>
      </c>
      <c r="S169" s="1">
        <v>6</v>
      </c>
      <c r="T169" s="91">
        <f t="shared" si="25"/>
        <v>18</v>
      </c>
    </row>
    <row r="170" spans="2:20" x14ac:dyDescent="0.3">
      <c r="B170" s="18" t="s">
        <v>4</v>
      </c>
      <c r="C170" s="63" t="s">
        <v>325</v>
      </c>
      <c r="D170" s="1">
        <v>3</v>
      </c>
      <c r="E170" s="1">
        <v>2</v>
      </c>
      <c r="F170" s="1">
        <v>2.5</v>
      </c>
      <c r="G170" s="17">
        <f>ROUND(VLOOKUP(E170,兵种数据A!$A$2:$B$6,2,FALSE)*F170,0)</f>
        <v>63</v>
      </c>
      <c r="H170" s="1">
        <v>5</v>
      </c>
      <c r="I170" s="1">
        <v>55</v>
      </c>
      <c r="J170" s="1">
        <v>45</v>
      </c>
      <c r="K170" s="1">
        <f t="shared" si="26"/>
        <v>119</v>
      </c>
      <c r="L170" s="1">
        <f t="shared" si="27"/>
        <v>34.65</v>
      </c>
      <c r="M170" s="1">
        <v>0.4</v>
      </c>
      <c r="N170" s="1">
        <f t="shared" si="28"/>
        <v>87</v>
      </c>
      <c r="O170" s="1">
        <f t="shared" si="29"/>
        <v>2.5</v>
      </c>
      <c r="Q170" s="15" t="s">
        <v>52</v>
      </c>
      <c r="R170" s="13" t="s">
        <v>285</v>
      </c>
      <c r="S170" s="1">
        <v>6</v>
      </c>
      <c r="T170" s="91">
        <f t="shared" si="25"/>
        <v>18</v>
      </c>
    </row>
    <row r="171" spans="2:20" x14ac:dyDescent="0.3">
      <c r="B171" s="18" t="s">
        <v>4</v>
      </c>
      <c r="C171" s="63" t="s">
        <v>325</v>
      </c>
      <c r="D171" s="1">
        <v>3</v>
      </c>
      <c r="E171" s="1">
        <v>2</v>
      </c>
      <c r="F171" s="1">
        <v>2.5</v>
      </c>
      <c r="G171" s="17">
        <f>ROUND(VLOOKUP(E171,兵种数据A!$A$2:$B$6,2,FALSE)*F171,0)</f>
        <v>63</v>
      </c>
      <c r="H171" s="1">
        <v>5</v>
      </c>
      <c r="I171" s="1">
        <v>55</v>
      </c>
      <c r="J171" s="1">
        <v>45</v>
      </c>
      <c r="K171" s="1">
        <f t="shared" si="26"/>
        <v>119</v>
      </c>
      <c r="L171" s="1">
        <f t="shared" si="27"/>
        <v>34.65</v>
      </c>
      <c r="M171" s="1">
        <v>0.4</v>
      </c>
      <c r="N171" s="1">
        <f t="shared" si="28"/>
        <v>87</v>
      </c>
      <c r="O171" s="1">
        <f t="shared" si="29"/>
        <v>2.5</v>
      </c>
      <c r="Q171" s="15" t="s">
        <v>52</v>
      </c>
      <c r="R171" s="13" t="s">
        <v>285</v>
      </c>
      <c r="S171" s="1">
        <v>6</v>
      </c>
      <c r="T171" s="91">
        <f t="shared" si="25"/>
        <v>18</v>
      </c>
    </row>
    <row r="172" spans="2:20" x14ac:dyDescent="0.3">
      <c r="B172" s="18" t="s">
        <v>4</v>
      </c>
      <c r="C172" s="63" t="s">
        <v>325</v>
      </c>
      <c r="D172" s="1">
        <v>3</v>
      </c>
      <c r="E172" s="1">
        <v>2</v>
      </c>
      <c r="F172" s="1">
        <v>2.5</v>
      </c>
      <c r="G172" s="17">
        <f>ROUND(VLOOKUP(E172,兵种数据A!$A$2:$B$6,2,FALSE)*F172,0)</f>
        <v>63</v>
      </c>
      <c r="H172" s="1">
        <v>5</v>
      </c>
      <c r="I172" s="1">
        <v>55</v>
      </c>
      <c r="J172" s="1">
        <v>45</v>
      </c>
      <c r="K172" s="1">
        <f t="shared" si="26"/>
        <v>119</v>
      </c>
      <c r="L172" s="1">
        <f t="shared" si="27"/>
        <v>34.65</v>
      </c>
      <c r="M172" s="1">
        <v>0.4</v>
      </c>
      <c r="N172" s="1">
        <f t="shared" si="28"/>
        <v>87</v>
      </c>
      <c r="O172" s="1">
        <f t="shared" si="29"/>
        <v>2.5</v>
      </c>
      <c r="Q172" s="15" t="s">
        <v>52</v>
      </c>
      <c r="R172" s="13" t="s">
        <v>285</v>
      </c>
      <c r="S172" s="1">
        <v>6</v>
      </c>
      <c r="T172" s="91">
        <f t="shared" si="25"/>
        <v>18</v>
      </c>
    </row>
    <row r="173" spans="2:20" x14ac:dyDescent="0.3">
      <c r="B173" s="18" t="s">
        <v>4</v>
      </c>
      <c r="C173" s="63" t="s">
        <v>325</v>
      </c>
      <c r="D173" s="1">
        <v>3</v>
      </c>
      <c r="E173" s="1">
        <v>2</v>
      </c>
      <c r="F173" s="1">
        <v>2.5</v>
      </c>
      <c r="G173" s="17">
        <f>ROUND(VLOOKUP(E173,兵种数据A!$A$2:$B$6,2,FALSE)*F173,0)</f>
        <v>63</v>
      </c>
      <c r="H173" s="1">
        <v>5</v>
      </c>
      <c r="I173" s="1">
        <f t="shared" si="30"/>
        <v>55</v>
      </c>
      <c r="J173" s="1">
        <v>45</v>
      </c>
      <c r="K173" s="1">
        <f t="shared" si="26"/>
        <v>119</v>
      </c>
      <c r="L173" s="1">
        <f t="shared" si="27"/>
        <v>34.65</v>
      </c>
      <c r="M173" s="1">
        <v>0.4</v>
      </c>
      <c r="N173" s="1">
        <f t="shared" si="28"/>
        <v>87</v>
      </c>
      <c r="O173" s="1">
        <f t="shared" si="29"/>
        <v>2.5</v>
      </c>
      <c r="Q173" s="15" t="s">
        <v>52</v>
      </c>
      <c r="R173" s="13" t="s">
        <v>285</v>
      </c>
      <c r="S173" s="1">
        <v>6</v>
      </c>
      <c r="T173" s="91">
        <f t="shared" si="25"/>
        <v>18</v>
      </c>
    </row>
    <row r="174" spans="2:20" x14ac:dyDescent="0.3">
      <c r="B174" s="18" t="s">
        <v>4</v>
      </c>
      <c r="C174" s="63" t="s">
        <v>325</v>
      </c>
      <c r="D174" s="1">
        <v>3</v>
      </c>
      <c r="E174" s="1">
        <v>2</v>
      </c>
      <c r="F174" s="1">
        <v>2.5</v>
      </c>
      <c r="G174" s="17">
        <f>ROUND(VLOOKUP(E174,兵种数据A!$A$2:$B$6,2,FALSE)*F174,0)</f>
        <v>63</v>
      </c>
      <c r="H174" s="1">
        <v>5</v>
      </c>
      <c r="I174" s="1">
        <f t="shared" si="30"/>
        <v>55</v>
      </c>
      <c r="J174" s="1">
        <v>45</v>
      </c>
      <c r="K174" s="1">
        <f t="shared" si="26"/>
        <v>119</v>
      </c>
      <c r="L174" s="1">
        <f t="shared" si="27"/>
        <v>34.65</v>
      </c>
      <c r="M174" s="1">
        <v>0.4</v>
      </c>
      <c r="N174" s="1">
        <f t="shared" si="28"/>
        <v>87</v>
      </c>
      <c r="O174" s="1">
        <f t="shared" si="29"/>
        <v>2.5</v>
      </c>
      <c r="Q174" s="15" t="s">
        <v>52</v>
      </c>
      <c r="R174" s="13" t="s">
        <v>285</v>
      </c>
      <c r="S174" s="1">
        <v>6</v>
      </c>
      <c r="T174" s="91">
        <f t="shared" si="25"/>
        <v>18</v>
      </c>
    </row>
    <row r="175" spans="2:20" x14ac:dyDescent="0.3">
      <c r="B175" s="18" t="s">
        <v>4</v>
      </c>
      <c r="C175" s="63" t="s">
        <v>325</v>
      </c>
      <c r="D175" s="1">
        <v>3</v>
      </c>
      <c r="E175" s="1">
        <v>2</v>
      </c>
      <c r="F175" s="1">
        <v>2.5</v>
      </c>
      <c r="G175" s="17">
        <f>ROUND(VLOOKUP(E175,兵种数据A!$A$2:$B$6,2,FALSE)*F175,0)</f>
        <v>63</v>
      </c>
      <c r="H175" s="1">
        <v>5</v>
      </c>
      <c r="I175" s="1">
        <f t="shared" si="30"/>
        <v>55</v>
      </c>
      <c r="J175" s="1">
        <v>45</v>
      </c>
      <c r="K175" s="1">
        <f t="shared" si="26"/>
        <v>119</v>
      </c>
      <c r="L175" s="1">
        <f t="shared" si="27"/>
        <v>34.65</v>
      </c>
      <c r="M175" s="1">
        <v>0.4</v>
      </c>
      <c r="N175" s="1">
        <f t="shared" si="28"/>
        <v>87</v>
      </c>
      <c r="O175" s="1">
        <f t="shared" si="29"/>
        <v>2.5</v>
      </c>
      <c r="Q175" s="15" t="s">
        <v>52</v>
      </c>
      <c r="R175" s="13" t="s">
        <v>285</v>
      </c>
      <c r="S175" s="1">
        <v>6</v>
      </c>
      <c r="T175" s="91">
        <f t="shared" si="25"/>
        <v>18</v>
      </c>
    </row>
    <row r="176" spans="2:20" x14ac:dyDescent="0.3">
      <c r="B176" s="18" t="s">
        <v>4</v>
      </c>
      <c r="C176" s="63" t="s">
        <v>325</v>
      </c>
      <c r="D176" s="1">
        <v>3</v>
      </c>
      <c r="E176" s="1">
        <v>2</v>
      </c>
      <c r="F176" s="1">
        <v>2.5</v>
      </c>
      <c r="G176" s="17">
        <f>ROUND(VLOOKUP(E176,兵种数据A!$A$2:$B$6,2,FALSE)*F176,0)</f>
        <v>63</v>
      </c>
      <c r="H176" s="1">
        <v>5</v>
      </c>
      <c r="I176" s="1">
        <f t="shared" si="30"/>
        <v>55</v>
      </c>
      <c r="J176" s="1">
        <v>45</v>
      </c>
      <c r="K176" s="1">
        <f t="shared" si="26"/>
        <v>119</v>
      </c>
      <c r="L176" s="1">
        <f t="shared" si="27"/>
        <v>34.65</v>
      </c>
      <c r="M176" s="1">
        <v>0.4</v>
      </c>
      <c r="N176" s="1">
        <f t="shared" si="28"/>
        <v>87</v>
      </c>
      <c r="O176" s="1">
        <f t="shared" si="29"/>
        <v>2.5</v>
      </c>
      <c r="Q176" s="15" t="s">
        <v>52</v>
      </c>
      <c r="R176" s="13" t="s">
        <v>285</v>
      </c>
      <c r="S176" s="1">
        <v>6</v>
      </c>
      <c r="T176" s="91">
        <f t="shared" si="25"/>
        <v>18</v>
      </c>
    </row>
    <row r="177" spans="2:20" x14ac:dyDescent="0.3">
      <c r="B177" s="18" t="s">
        <v>4</v>
      </c>
      <c r="C177" s="63" t="s">
        <v>325</v>
      </c>
      <c r="D177" s="1">
        <v>3</v>
      </c>
      <c r="E177" s="1">
        <v>2</v>
      </c>
      <c r="F177" s="1">
        <v>2.5</v>
      </c>
      <c r="G177" s="93">
        <f>ROUND(VLOOKUP(E177,兵种数据A!$A$2:$B$6,2,FALSE)*F177,0)</f>
        <v>63</v>
      </c>
      <c r="H177" s="92">
        <v>5</v>
      </c>
      <c r="I177" s="92">
        <f t="shared" si="30"/>
        <v>55</v>
      </c>
      <c r="J177" s="92">
        <v>45</v>
      </c>
      <c r="K177" s="92">
        <f t="shared" si="26"/>
        <v>119</v>
      </c>
      <c r="L177" s="92">
        <f t="shared" si="27"/>
        <v>34.65</v>
      </c>
      <c r="M177" s="92">
        <v>0.4</v>
      </c>
      <c r="N177" s="92">
        <f t="shared" si="28"/>
        <v>87</v>
      </c>
      <c r="O177" s="1">
        <f t="shared" si="29"/>
        <v>2.5</v>
      </c>
      <c r="P177" s="63" t="s">
        <v>276</v>
      </c>
      <c r="Q177" s="15" t="s">
        <v>52</v>
      </c>
      <c r="R177" s="13" t="s">
        <v>285</v>
      </c>
      <c r="S177" s="1">
        <v>6</v>
      </c>
      <c r="T177" s="91">
        <f t="shared" si="25"/>
        <v>18</v>
      </c>
    </row>
    <row r="178" spans="2:20" x14ac:dyDescent="0.3">
      <c r="B178" s="18" t="s">
        <v>4</v>
      </c>
      <c r="C178" s="63" t="s">
        <v>325</v>
      </c>
      <c r="D178" s="1">
        <v>3</v>
      </c>
      <c r="E178" s="1">
        <v>3</v>
      </c>
      <c r="F178" s="1">
        <v>0.75</v>
      </c>
      <c r="G178" s="17">
        <f>ROUND(VLOOKUP(E178,兵种数据A!$A$2:$B$6,2,FALSE)*F178,0)</f>
        <v>75</v>
      </c>
      <c r="H178" s="1">
        <v>5</v>
      </c>
      <c r="I178" s="1">
        <f t="shared" si="30"/>
        <v>58</v>
      </c>
      <c r="J178" s="1">
        <v>42</v>
      </c>
      <c r="K178" s="1">
        <f t="shared" si="26"/>
        <v>132</v>
      </c>
      <c r="L178" s="1">
        <f t="shared" si="27"/>
        <v>43.5</v>
      </c>
      <c r="M178" s="1">
        <v>0.4</v>
      </c>
      <c r="N178" s="1">
        <f t="shared" si="28"/>
        <v>109</v>
      </c>
      <c r="O178" s="1">
        <f t="shared" si="29"/>
        <v>2.5</v>
      </c>
      <c r="Q178" s="5" t="s">
        <v>59</v>
      </c>
      <c r="R178" s="14" t="s">
        <v>60</v>
      </c>
      <c r="S178" s="1">
        <v>6</v>
      </c>
      <c r="T178" s="91">
        <f t="shared" si="25"/>
        <v>18</v>
      </c>
    </row>
    <row r="179" spans="2:20" x14ac:dyDescent="0.3">
      <c r="B179" s="18" t="s">
        <v>4</v>
      </c>
      <c r="C179" s="63" t="s">
        <v>325</v>
      </c>
      <c r="D179" s="1">
        <v>3</v>
      </c>
      <c r="E179" s="1">
        <v>3</v>
      </c>
      <c r="F179" s="1">
        <v>0.75</v>
      </c>
      <c r="G179" s="17">
        <f>ROUND(VLOOKUP(E179,兵种数据A!$A$2:$B$6,2,FALSE)*F179,0)</f>
        <v>75</v>
      </c>
      <c r="H179" s="1">
        <v>5</v>
      </c>
      <c r="I179" s="1">
        <f t="shared" si="30"/>
        <v>58</v>
      </c>
      <c r="J179" s="1">
        <v>42</v>
      </c>
      <c r="K179" s="1">
        <f t="shared" si="26"/>
        <v>132</v>
      </c>
      <c r="L179" s="1">
        <f t="shared" si="27"/>
        <v>43.5</v>
      </c>
      <c r="M179" s="1">
        <v>0.4</v>
      </c>
      <c r="N179" s="1">
        <f t="shared" si="28"/>
        <v>109</v>
      </c>
      <c r="O179" s="1">
        <f t="shared" si="29"/>
        <v>2.5</v>
      </c>
      <c r="Q179" s="5" t="s">
        <v>59</v>
      </c>
      <c r="R179" s="14" t="s">
        <v>60</v>
      </c>
      <c r="S179" s="1">
        <v>6</v>
      </c>
      <c r="T179" s="91">
        <f t="shared" si="25"/>
        <v>18</v>
      </c>
    </row>
    <row r="180" spans="2:20" x14ac:dyDescent="0.3">
      <c r="B180" s="18" t="s">
        <v>4</v>
      </c>
      <c r="C180" s="63" t="s">
        <v>325</v>
      </c>
      <c r="D180" s="1">
        <v>3</v>
      </c>
      <c r="E180" s="1">
        <v>3</v>
      </c>
      <c r="F180" s="1">
        <v>0.75</v>
      </c>
      <c r="G180" s="17">
        <f>ROUND(VLOOKUP(E180,兵种数据A!$A$2:$B$6,2,FALSE)*F180,0)</f>
        <v>75</v>
      </c>
      <c r="H180" s="1">
        <v>5</v>
      </c>
      <c r="I180" s="1">
        <f t="shared" si="30"/>
        <v>58</v>
      </c>
      <c r="J180" s="1">
        <v>42</v>
      </c>
      <c r="K180" s="1">
        <f t="shared" si="26"/>
        <v>132</v>
      </c>
      <c r="L180" s="1">
        <f t="shared" si="27"/>
        <v>43.5</v>
      </c>
      <c r="M180" s="1">
        <v>0.4</v>
      </c>
      <c r="N180" s="1">
        <f t="shared" si="28"/>
        <v>109</v>
      </c>
      <c r="O180" s="1">
        <f t="shared" si="29"/>
        <v>2.5</v>
      </c>
      <c r="Q180" s="5" t="s">
        <v>59</v>
      </c>
      <c r="R180" s="14" t="s">
        <v>60</v>
      </c>
      <c r="S180" s="1">
        <v>6</v>
      </c>
      <c r="T180" s="91">
        <f t="shared" si="25"/>
        <v>18</v>
      </c>
    </row>
    <row r="181" spans="2:20" x14ac:dyDescent="0.3">
      <c r="B181" s="18" t="s">
        <v>4</v>
      </c>
      <c r="C181" s="63" t="s">
        <v>325</v>
      </c>
      <c r="D181" s="1">
        <v>3</v>
      </c>
      <c r="E181" s="1">
        <v>3</v>
      </c>
      <c r="F181" s="1">
        <v>0.75</v>
      </c>
      <c r="G181" s="17">
        <f>ROUND(VLOOKUP(E181,兵种数据A!$A$2:$B$6,2,FALSE)*F181,0)</f>
        <v>75</v>
      </c>
      <c r="H181" s="1">
        <v>5</v>
      </c>
      <c r="I181" s="1">
        <f t="shared" si="30"/>
        <v>58</v>
      </c>
      <c r="J181" s="1">
        <v>42</v>
      </c>
      <c r="K181" s="1">
        <f t="shared" si="26"/>
        <v>132</v>
      </c>
      <c r="L181" s="1">
        <f t="shared" si="27"/>
        <v>43.5</v>
      </c>
      <c r="M181" s="1">
        <v>0.4</v>
      </c>
      <c r="N181" s="1">
        <f t="shared" si="28"/>
        <v>109</v>
      </c>
      <c r="O181" s="1">
        <f t="shared" si="29"/>
        <v>2.5</v>
      </c>
      <c r="Q181" s="5" t="s">
        <v>59</v>
      </c>
      <c r="R181" s="14" t="s">
        <v>60</v>
      </c>
      <c r="S181" s="1">
        <v>6</v>
      </c>
      <c r="T181" s="91">
        <f t="shared" si="25"/>
        <v>18</v>
      </c>
    </row>
    <row r="182" spans="2:20" x14ac:dyDescent="0.3">
      <c r="B182" s="18" t="s">
        <v>4</v>
      </c>
      <c r="C182" s="63" t="s">
        <v>325</v>
      </c>
      <c r="D182" s="1">
        <v>3</v>
      </c>
      <c r="E182" s="1">
        <v>3</v>
      </c>
      <c r="F182" s="1">
        <v>0.75</v>
      </c>
      <c r="G182" s="93">
        <f>ROUND(VLOOKUP(E182,兵种数据A!$A$2:$B$6,2,FALSE)*F182,0)</f>
        <v>75</v>
      </c>
      <c r="H182" s="92">
        <v>5</v>
      </c>
      <c r="I182" s="92">
        <f t="shared" si="30"/>
        <v>58</v>
      </c>
      <c r="J182" s="92">
        <v>42</v>
      </c>
      <c r="K182" s="92">
        <f t="shared" si="26"/>
        <v>132</v>
      </c>
      <c r="L182" s="92">
        <f t="shared" si="27"/>
        <v>43.5</v>
      </c>
      <c r="M182" s="92">
        <v>0.4</v>
      </c>
      <c r="N182" s="92">
        <f t="shared" si="28"/>
        <v>109</v>
      </c>
      <c r="O182" s="1">
        <f t="shared" si="29"/>
        <v>2.5</v>
      </c>
      <c r="P182" s="63" t="s">
        <v>277</v>
      </c>
      <c r="Q182" s="5" t="s">
        <v>59</v>
      </c>
      <c r="R182" s="14" t="s">
        <v>60</v>
      </c>
      <c r="S182" s="1">
        <v>6</v>
      </c>
      <c r="T182" s="91">
        <f t="shared" si="25"/>
        <v>18</v>
      </c>
    </row>
    <row r="183" spans="2:20" x14ac:dyDescent="0.3">
      <c r="B183" s="18" t="s">
        <v>4</v>
      </c>
      <c r="C183" s="63" t="s">
        <v>325</v>
      </c>
      <c r="D183" s="1">
        <v>3</v>
      </c>
      <c r="E183" s="1">
        <v>3</v>
      </c>
      <c r="F183" s="1">
        <v>0.8</v>
      </c>
      <c r="G183" s="17">
        <f>ROUND(VLOOKUP(E183,兵种数据A!$A$2:$B$6,2,FALSE)*F183,0)</f>
        <v>80</v>
      </c>
      <c r="H183" s="1">
        <v>5</v>
      </c>
      <c r="I183" s="1">
        <f t="shared" si="30"/>
        <v>58</v>
      </c>
      <c r="J183" s="1">
        <v>42</v>
      </c>
      <c r="K183" s="1">
        <f t="shared" si="26"/>
        <v>141</v>
      </c>
      <c r="L183" s="1">
        <f t="shared" si="27"/>
        <v>46.4</v>
      </c>
      <c r="M183" s="1">
        <v>0.4</v>
      </c>
      <c r="N183" s="1">
        <f t="shared" si="28"/>
        <v>116</v>
      </c>
      <c r="O183" s="1">
        <f t="shared" si="29"/>
        <v>2.5</v>
      </c>
      <c r="Q183" s="13" t="s">
        <v>41</v>
      </c>
      <c r="R183" s="13" t="s">
        <v>53</v>
      </c>
      <c r="S183" s="1">
        <v>6</v>
      </c>
      <c r="T183" s="91">
        <f t="shared" si="25"/>
        <v>18</v>
      </c>
    </row>
    <row r="184" spans="2:20" x14ac:dyDescent="0.3">
      <c r="B184" s="18" t="s">
        <v>4</v>
      </c>
      <c r="C184" s="63" t="s">
        <v>325</v>
      </c>
      <c r="D184" s="1">
        <v>3</v>
      </c>
      <c r="E184" s="1">
        <v>3</v>
      </c>
      <c r="F184" s="1">
        <v>0.8</v>
      </c>
      <c r="G184" s="17">
        <f>ROUND(VLOOKUP(E184,兵种数据A!$A$2:$B$6,2,FALSE)*F184,0)</f>
        <v>80</v>
      </c>
      <c r="H184" s="1">
        <v>5</v>
      </c>
      <c r="I184" s="1">
        <f t="shared" si="30"/>
        <v>58</v>
      </c>
      <c r="J184" s="1">
        <v>42</v>
      </c>
      <c r="K184" s="1">
        <f t="shared" si="26"/>
        <v>141</v>
      </c>
      <c r="L184" s="1">
        <f t="shared" si="27"/>
        <v>46.4</v>
      </c>
      <c r="M184" s="1">
        <v>0.4</v>
      </c>
      <c r="N184" s="1">
        <f t="shared" si="28"/>
        <v>116</v>
      </c>
      <c r="O184" s="1">
        <f t="shared" si="29"/>
        <v>2.5</v>
      </c>
      <c r="Q184" s="13" t="s">
        <v>41</v>
      </c>
      <c r="R184" s="13" t="s">
        <v>53</v>
      </c>
      <c r="S184" s="1">
        <v>6</v>
      </c>
      <c r="T184" s="91">
        <f t="shared" si="25"/>
        <v>18</v>
      </c>
    </row>
    <row r="185" spans="2:20" x14ac:dyDescent="0.3">
      <c r="B185" s="18" t="s">
        <v>4</v>
      </c>
      <c r="C185" s="63" t="s">
        <v>325</v>
      </c>
      <c r="D185" s="1">
        <v>3</v>
      </c>
      <c r="E185" s="1">
        <v>3</v>
      </c>
      <c r="F185" s="1">
        <v>0.8</v>
      </c>
      <c r="G185" s="17">
        <f>ROUND(VLOOKUP(E185,兵种数据A!$A$2:$B$6,2,FALSE)*F185,0)</f>
        <v>80</v>
      </c>
      <c r="H185" s="1">
        <v>5</v>
      </c>
      <c r="I185" s="1">
        <f t="shared" si="30"/>
        <v>58</v>
      </c>
      <c r="J185" s="1">
        <v>42</v>
      </c>
      <c r="K185" s="1">
        <f t="shared" si="26"/>
        <v>141</v>
      </c>
      <c r="L185" s="1">
        <f t="shared" si="27"/>
        <v>46.4</v>
      </c>
      <c r="M185" s="1">
        <v>0.4</v>
      </c>
      <c r="N185" s="1">
        <f t="shared" si="28"/>
        <v>116</v>
      </c>
      <c r="O185" s="1">
        <f t="shared" si="29"/>
        <v>2.5</v>
      </c>
      <c r="Q185" s="13" t="s">
        <v>41</v>
      </c>
      <c r="R185" s="13" t="s">
        <v>53</v>
      </c>
      <c r="S185" s="1">
        <v>6</v>
      </c>
      <c r="T185" s="91">
        <f t="shared" si="25"/>
        <v>18</v>
      </c>
    </row>
    <row r="186" spans="2:20" x14ac:dyDescent="0.3">
      <c r="B186" s="18" t="s">
        <v>4</v>
      </c>
      <c r="C186" s="63" t="s">
        <v>325</v>
      </c>
      <c r="D186" s="1">
        <v>3</v>
      </c>
      <c r="E186" s="1">
        <v>3</v>
      </c>
      <c r="F186" s="1">
        <v>0.8</v>
      </c>
      <c r="G186" s="17">
        <f>ROUND(VLOOKUP(E186,兵种数据A!$A$2:$B$6,2,FALSE)*F186,0)</f>
        <v>80</v>
      </c>
      <c r="H186" s="1">
        <v>5</v>
      </c>
      <c r="I186" s="1">
        <f t="shared" ref="I186:I190" si="31">100-J186</f>
        <v>58</v>
      </c>
      <c r="J186" s="1">
        <v>42</v>
      </c>
      <c r="K186" s="1">
        <f t="shared" si="26"/>
        <v>141</v>
      </c>
      <c r="L186" s="1">
        <f t="shared" si="27"/>
        <v>46.4</v>
      </c>
      <c r="M186" s="1">
        <v>0.4</v>
      </c>
      <c r="N186" s="1">
        <f t="shared" si="28"/>
        <v>116</v>
      </c>
      <c r="O186" s="1">
        <f t="shared" si="29"/>
        <v>2.5</v>
      </c>
      <c r="Q186" s="13" t="s">
        <v>41</v>
      </c>
      <c r="R186" s="13" t="s">
        <v>53</v>
      </c>
      <c r="S186" s="1">
        <v>6</v>
      </c>
      <c r="T186" s="91">
        <f t="shared" si="25"/>
        <v>18</v>
      </c>
    </row>
    <row r="187" spans="2:20" x14ac:dyDescent="0.3">
      <c r="B187" s="18" t="s">
        <v>4</v>
      </c>
      <c r="C187" s="63" t="s">
        <v>325</v>
      </c>
      <c r="D187" s="1">
        <v>3</v>
      </c>
      <c r="E187" s="1">
        <v>3</v>
      </c>
      <c r="F187" s="1">
        <v>0.8</v>
      </c>
      <c r="G187" s="17">
        <f>ROUND(VLOOKUP(E187,兵种数据A!$A$2:$B$6,2,FALSE)*F187,0)</f>
        <v>80</v>
      </c>
      <c r="H187" s="1">
        <v>5</v>
      </c>
      <c r="I187" s="1">
        <f t="shared" si="31"/>
        <v>58</v>
      </c>
      <c r="J187" s="1">
        <v>42</v>
      </c>
      <c r="K187" s="1">
        <f t="shared" si="26"/>
        <v>141</v>
      </c>
      <c r="L187" s="1">
        <f t="shared" si="27"/>
        <v>46.4</v>
      </c>
      <c r="M187" s="1">
        <v>0.4</v>
      </c>
      <c r="N187" s="1">
        <f t="shared" si="28"/>
        <v>116</v>
      </c>
      <c r="O187" s="1">
        <f t="shared" si="29"/>
        <v>2.5</v>
      </c>
      <c r="Q187" s="13" t="s">
        <v>41</v>
      </c>
      <c r="R187" s="13" t="s">
        <v>53</v>
      </c>
      <c r="S187" s="1">
        <v>6</v>
      </c>
      <c r="T187" s="91">
        <f t="shared" si="25"/>
        <v>18</v>
      </c>
    </row>
    <row r="188" spans="2:20" x14ac:dyDescent="0.3">
      <c r="B188" s="18" t="s">
        <v>4</v>
      </c>
      <c r="C188" s="63" t="s">
        <v>325</v>
      </c>
      <c r="D188" s="1">
        <v>3</v>
      </c>
      <c r="E188" s="1">
        <v>3</v>
      </c>
      <c r="F188" s="1">
        <v>0.8</v>
      </c>
      <c r="G188" s="17">
        <f>ROUND(VLOOKUP(E188,兵种数据A!$A$2:$B$6,2,FALSE)*F188,0)</f>
        <v>80</v>
      </c>
      <c r="H188" s="1">
        <v>5</v>
      </c>
      <c r="I188" s="1">
        <f t="shared" si="31"/>
        <v>58</v>
      </c>
      <c r="J188" s="1">
        <v>42</v>
      </c>
      <c r="K188" s="1">
        <f t="shared" si="26"/>
        <v>141</v>
      </c>
      <c r="L188" s="1">
        <f t="shared" si="27"/>
        <v>46.4</v>
      </c>
      <c r="M188" s="1">
        <v>0.4</v>
      </c>
      <c r="N188" s="1">
        <f t="shared" si="28"/>
        <v>116</v>
      </c>
      <c r="O188" s="1">
        <f t="shared" si="29"/>
        <v>2.5</v>
      </c>
      <c r="Q188" s="13" t="s">
        <v>41</v>
      </c>
      <c r="R188" s="13" t="s">
        <v>53</v>
      </c>
      <c r="S188" s="1">
        <v>6</v>
      </c>
      <c r="T188" s="91">
        <f t="shared" si="25"/>
        <v>18</v>
      </c>
    </row>
    <row r="189" spans="2:20" x14ac:dyDescent="0.3">
      <c r="B189" s="18" t="s">
        <v>4</v>
      </c>
      <c r="C189" s="63" t="s">
        <v>325</v>
      </c>
      <c r="D189" s="1">
        <v>3</v>
      </c>
      <c r="E189" s="1">
        <v>3</v>
      </c>
      <c r="F189" s="1">
        <v>0.8</v>
      </c>
      <c r="G189" s="17">
        <f>ROUND(VLOOKUP(E189,兵种数据A!$A$2:$B$6,2,FALSE)*F189,0)</f>
        <v>80</v>
      </c>
      <c r="H189" s="1">
        <v>5</v>
      </c>
      <c r="I189" s="1">
        <f t="shared" si="31"/>
        <v>58</v>
      </c>
      <c r="J189" s="1">
        <v>42</v>
      </c>
      <c r="K189" s="1">
        <f t="shared" si="26"/>
        <v>141</v>
      </c>
      <c r="L189" s="1">
        <f t="shared" si="27"/>
        <v>46.4</v>
      </c>
      <c r="M189" s="1">
        <v>0.4</v>
      </c>
      <c r="N189" s="1">
        <f t="shared" si="28"/>
        <v>116</v>
      </c>
      <c r="O189" s="1">
        <f t="shared" si="29"/>
        <v>2.5</v>
      </c>
      <c r="Q189" s="13" t="s">
        <v>41</v>
      </c>
      <c r="R189" s="13" t="s">
        <v>53</v>
      </c>
      <c r="S189" s="1">
        <v>6</v>
      </c>
      <c r="T189" s="91">
        <f t="shared" si="25"/>
        <v>18</v>
      </c>
    </row>
    <row r="190" spans="2:20" x14ac:dyDescent="0.3">
      <c r="B190" s="18" t="s">
        <v>4</v>
      </c>
      <c r="C190" s="63" t="s">
        <v>325</v>
      </c>
      <c r="D190" s="1">
        <v>3</v>
      </c>
      <c r="E190" s="1">
        <v>3</v>
      </c>
      <c r="F190" s="1">
        <v>0.8</v>
      </c>
      <c r="G190" s="17">
        <f>ROUND(VLOOKUP(E190,兵种数据A!$A$2:$B$6,2,FALSE)*F190,0)</f>
        <v>80</v>
      </c>
      <c r="H190" s="1">
        <v>5</v>
      </c>
      <c r="I190" s="1">
        <f t="shared" si="31"/>
        <v>58</v>
      </c>
      <c r="J190" s="1">
        <v>42</v>
      </c>
      <c r="K190" s="1">
        <f t="shared" si="26"/>
        <v>141</v>
      </c>
      <c r="L190" s="1">
        <f t="shared" si="27"/>
        <v>46.4</v>
      </c>
      <c r="M190" s="1">
        <v>0.4</v>
      </c>
      <c r="N190" s="1">
        <f t="shared" si="28"/>
        <v>116</v>
      </c>
      <c r="O190" s="1">
        <f t="shared" si="29"/>
        <v>2.5</v>
      </c>
      <c r="Q190" s="13" t="s">
        <v>41</v>
      </c>
      <c r="R190" s="13" t="s">
        <v>53</v>
      </c>
      <c r="S190" s="1">
        <v>6</v>
      </c>
      <c r="T190" s="91">
        <f t="shared" si="25"/>
        <v>18</v>
      </c>
    </row>
    <row r="191" spans="2:20" x14ac:dyDescent="0.3">
      <c r="B191" s="18" t="s">
        <v>4</v>
      </c>
      <c r="C191" s="63" t="s">
        <v>325</v>
      </c>
      <c r="D191" s="1">
        <v>3</v>
      </c>
      <c r="E191" s="1">
        <v>3</v>
      </c>
      <c r="F191" s="1">
        <v>0.8</v>
      </c>
      <c r="G191" s="93">
        <f>ROUND(VLOOKUP(E191,兵种数据A!$A$2:$B$6,2,FALSE)*F191,0)</f>
        <v>80</v>
      </c>
      <c r="H191" s="92">
        <v>5</v>
      </c>
      <c r="I191" s="92">
        <f t="shared" si="30"/>
        <v>58</v>
      </c>
      <c r="J191" s="92">
        <v>42</v>
      </c>
      <c r="K191" s="92">
        <f t="shared" si="26"/>
        <v>141</v>
      </c>
      <c r="L191" s="92">
        <f t="shared" si="27"/>
        <v>46.4</v>
      </c>
      <c r="M191" s="92">
        <v>0.4</v>
      </c>
      <c r="N191" s="92">
        <f t="shared" si="28"/>
        <v>116</v>
      </c>
      <c r="O191" s="1">
        <f t="shared" si="29"/>
        <v>2.5</v>
      </c>
      <c r="P191" s="63" t="s">
        <v>279</v>
      </c>
      <c r="Q191" s="13" t="s">
        <v>41</v>
      </c>
      <c r="R191" s="13" t="s">
        <v>53</v>
      </c>
      <c r="S191" s="1">
        <v>6</v>
      </c>
      <c r="T191" s="91">
        <f t="shared" si="25"/>
        <v>18</v>
      </c>
    </row>
    <row r="192" spans="2:20" x14ac:dyDescent="0.3">
      <c r="B192" s="18" t="s">
        <v>4</v>
      </c>
      <c r="C192" s="63" t="s">
        <v>325</v>
      </c>
      <c r="D192" s="1">
        <v>3</v>
      </c>
      <c r="E192" s="1">
        <v>3</v>
      </c>
      <c r="F192" s="63">
        <v>1.1000000000000001</v>
      </c>
      <c r="G192" s="93">
        <f>ROUND(VLOOKUP(E192,兵种数据A!$A$2:$B$6,2,FALSE)*F192,0)</f>
        <v>110</v>
      </c>
      <c r="H192" s="1">
        <v>5</v>
      </c>
      <c r="I192" s="1">
        <f t="shared" si="30"/>
        <v>70</v>
      </c>
      <c r="J192" s="1">
        <v>30</v>
      </c>
      <c r="K192" s="1">
        <f t="shared" si="26"/>
        <v>139</v>
      </c>
      <c r="L192" s="1">
        <f t="shared" si="27"/>
        <v>77</v>
      </c>
      <c r="M192" s="1">
        <v>0.5</v>
      </c>
      <c r="N192" s="1">
        <f t="shared" si="28"/>
        <v>154</v>
      </c>
      <c r="O192" s="1">
        <f t="shared" si="29"/>
        <v>2</v>
      </c>
      <c r="S192" s="1">
        <v>7</v>
      </c>
      <c r="T192" s="91">
        <f t="shared" si="25"/>
        <v>21</v>
      </c>
    </row>
    <row r="193" spans="2:20" x14ac:dyDescent="0.3">
      <c r="B193" s="18" t="s">
        <v>4</v>
      </c>
      <c r="C193" s="1" t="s">
        <v>309</v>
      </c>
      <c r="D193" s="1">
        <v>3</v>
      </c>
      <c r="E193" s="1">
        <v>3</v>
      </c>
      <c r="F193" s="1">
        <v>0.8</v>
      </c>
      <c r="G193" s="17">
        <f>ROUND(VLOOKUP(E193,兵种数据A!$A$2:$B$6,2,FALSE)*F193,0)</f>
        <v>80</v>
      </c>
      <c r="H193" s="1">
        <v>5</v>
      </c>
      <c r="I193" s="1">
        <f t="shared" si="30"/>
        <v>50</v>
      </c>
      <c r="J193" s="1">
        <v>50</v>
      </c>
      <c r="K193" s="1">
        <f t="shared" si="26"/>
        <v>168</v>
      </c>
      <c r="L193" s="1">
        <f t="shared" si="27"/>
        <v>40</v>
      </c>
      <c r="M193" s="1">
        <v>0.4</v>
      </c>
      <c r="N193" s="1">
        <f t="shared" si="28"/>
        <v>100</v>
      </c>
      <c r="O193" s="1">
        <f t="shared" si="29"/>
        <v>2.5</v>
      </c>
      <c r="P193" s="5" t="s">
        <v>59</v>
      </c>
      <c r="Q193" s="14" t="s">
        <v>60</v>
      </c>
      <c r="R193" s="13" t="s">
        <v>285</v>
      </c>
      <c r="S193" s="1">
        <v>7</v>
      </c>
      <c r="T193" s="91">
        <f t="shared" si="25"/>
        <v>21</v>
      </c>
    </row>
    <row r="194" spans="2:20" x14ac:dyDescent="0.3">
      <c r="B194" s="18" t="s">
        <v>4</v>
      </c>
      <c r="C194" s="1" t="s">
        <v>309</v>
      </c>
      <c r="D194" s="1">
        <v>3</v>
      </c>
      <c r="E194" s="1">
        <v>3</v>
      </c>
      <c r="F194" s="1">
        <v>0.8</v>
      </c>
      <c r="G194" s="17">
        <f>ROUND(VLOOKUP(E194,兵种数据A!$A$2:$B$6,2,FALSE)*F194,0)</f>
        <v>80</v>
      </c>
      <c r="H194" s="1">
        <v>5</v>
      </c>
      <c r="I194" s="1">
        <f t="shared" si="30"/>
        <v>50</v>
      </c>
      <c r="J194" s="1">
        <v>50</v>
      </c>
      <c r="K194" s="1">
        <f t="shared" si="26"/>
        <v>168</v>
      </c>
      <c r="L194" s="1">
        <f t="shared" si="27"/>
        <v>40</v>
      </c>
      <c r="M194" s="1">
        <v>0.4</v>
      </c>
      <c r="N194" s="1">
        <f t="shared" si="28"/>
        <v>100</v>
      </c>
      <c r="O194" s="1">
        <f t="shared" si="29"/>
        <v>2.5</v>
      </c>
      <c r="P194" s="5" t="s">
        <v>59</v>
      </c>
      <c r="Q194" s="14" t="s">
        <v>60</v>
      </c>
      <c r="R194" s="13" t="s">
        <v>285</v>
      </c>
      <c r="S194" s="1">
        <v>7</v>
      </c>
      <c r="T194" s="91">
        <f t="shared" si="25"/>
        <v>21</v>
      </c>
    </row>
    <row r="195" spans="2:20" x14ac:dyDescent="0.3">
      <c r="B195" s="18" t="s">
        <v>4</v>
      </c>
      <c r="C195" s="1" t="s">
        <v>309</v>
      </c>
      <c r="D195" s="1">
        <v>3</v>
      </c>
      <c r="E195" s="1">
        <v>3</v>
      </c>
      <c r="F195" s="1">
        <v>0.8</v>
      </c>
      <c r="G195" s="17">
        <f>ROUND(VLOOKUP(E195,兵种数据A!$A$2:$B$6,2,FALSE)*F195,0)</f>
        <v>80</v>
      </c>
      <c r="H195" s="1">
        <v>5</v>
      </c>
      <c r="I195" s="1">
        <f t="shared" si="30"/>
        <v>50</v>
      </c>
      <c r="J195" s="1">
        <v>50</v>
      </c>
      <c r="K195" s="1">
        <f t="shared" si="26"/>
        <v>168</v>
      </c>
      <c r="L195" s="1">
        <f t="shared" si="27"/>
        <v>40</v>
      </c>
      <c r="M195" s="1">
        <v>0.4</v>
      </c>
      <c r="N195" s="1">
        <f t="shared" si="28"/>
        <v>100</v>
      </c>
      <c r="O195" s="1">
        <f t="shared" si="29"/>
        <v>2.5</v>
      </c>
      <c r="P195" s="5" t="s">
        <v>59</v>
      </c>
      <c r="Q195" s="14" t="s">
        <v>60</v>
      </c>
      <c r="R195" s="13" t="s">
        <v>285</v>
      </c>
      <c r="S195" s="1">
        <v>7</v>
      </c>
      <c r="T195" s="91">
        <f t="shared" si="25"/>
        <v>21</v>
      </c>
    </row>
    <row r="196" spans="2:20" x14ac:dyDescent="0.3">
      <c r="B196" s="18" t="s">
        <v>4</v>
      </c>
      <c r="C196" s="1" t="s">
        <v>309</v>
      </c>
      <c r="D196" s="1">
        <v>3</v>
      </c>
      <c r="E196" s="1">
        <v>3</v>
      </c>
      <c r="F196" s="1">
        <v>0.8</v>
      </c>
      <c r="G196" s="17">
        <f>ROUND(VLOOKUP(E196,兵种数据A!$A$2:$B$6,2,FALSE)*F196,0)</f>
        <v>80</v>
      </c>
      <c r="H196" s="1">
        <v>5</v>
      </c>
      <c r="I196" s="1">
        <f t="shared" si="30"/>
        <v>50</v>
      </c>
      <c r="J196" s="1">
        <v>50</v>
      </c>
      <c r="K196" s="1">
        <f t="shared" si="26"/>
        <v>168</v>
      </c>
      <c r="L196" s="1">
        <f t="shared" si="27"/>
        <v>40</v>
      </c>
      <c r="M196" s="1">
        <v>0.4</v>
      </c>
      <c r="N196" s="1">
        <f t="shared" si="28"/>
        <v>100</v>
      </c>
      <c r="O196" s="1">
        <f t="shared" si="29"/>
        <v>2.5</v>
      </c>
      <c r="P196" s="5" t="s">
        <v>59</v>
      </c>
      <c r="Q196" s="14" t="s">
        <v>60</v>
      </c>
      <c r="R196" s="13" t="s">
        <v>285</v>
      </c>
      <c r="S196" s="1">
        <v>7</v>
      </c>
      <c r="T196" s="91">
        <f t="shared" si="25"/>
        <v>21</v>
      </c>
    </row>
    <row r="197" spans="2:20" x14ac:dyDescent="0.3">
      <c r="B197" s="18" t="s">
        <v>4</v>
      </c>
      <c r="C197" s="1" t="s">
        <v>309</v>
      </c>
      <c r="D197" s="1">
        <v>3</v>
      </c>
      <c r="E197" s="1">
        <v>3</v>
      </c>
      <c r="F197" s="1">
        <v>0.8</v>
      </c>
      <c r="G197" s="17">
        <f>ROUND(VLOOKUP(E197,兵种数据A!$A$2:$B$6,2,FALSE)*F197,0)</f>
        <v>80</v>
      </c>
      <c r="H197" s="1">
        <v>5</v>
      </c>
      <c r="I197" s="1">
        <f t="shared" si="30"/>
        <v>50</v>
      </c>
      <c r="J197" s="1">
        <v>50</v>
      </c>
      <c r="K197" s="1">
        <f t="shared" si="26"/>
        <v>168</v>
      </c>
      <c r="L197" s="1">
        <f t="shared" si="27"/>
        <v>40</v>
      </c>
      <c r="M197" s="1">
        <v>0.4</v>
      </c>
      <c r="N197" s="1">
        <f t="shared" si="28"/>
        <v>100</v>
      </c>
      <c r="O197" s="1">
        <f t="shared" si="29"/>
        <v>2.5</v>
      </c>
      <c r="P197" s="5" t="s">
        <v>59</v>
      </c>
      <c r="Q197" s="14" t="s">
        <v>60</v>
      </c>
      <c r="R197" s="13" t="s">
        <v>285</v>
      </c>
      <c r="S197" s="1">
        <v>7</v>
      </c>
      <c r="T197" s="91">
        <f t="shared" si="25"/>
        <v>21</v>
      </c>
    </row>
    <row r="198" spans="2:20" x14ac:dyDescent="0.3">
      <c r="B198" s="18" t="s">
        <v>4</v>
      </c>
      <c r="C198" s="1" t="s">
        <v>309</v>
      </c>
      <c r="D198" s="1">
        <v>3</v>
      </c>
      <c r="E198" s="1">
        <v>3</v>
      </c>
      <c r="F198" s="1">
        <v>0.8</v>
      </c>
      <c r="G198" s="17">
        <f>ROUND(VLOOKUP(E198,兵种数据A!$A$2:$B$6,2,FALSE)*F198,0)</f>
        <v>80</v>
      </c>
      <c r="H198" s="1">
        <v>5</v>
      </c>
      <c r="I198" s="1">
        <f t="shared" si="30"/>
        <v>50</v>
      </c>
      <c r="J198" s="1">
        <v>50</v>
      </c>
      <c r="K198" s="1">
        <f t="shared" si="26"/>
        <v>168</v>
      </c>
      <c r="L198" s="1">
        <f t="shared" si="27"/>
        <v>40</v>
      </c>
      <c r="M198" s="1">
        <v>0.4</v>
      </c>
      <c r="N198" s="1">
        <f t="shared" si="28"/>
        <v>100</v>
      </c>
      <c r="O198" s="1">
        <f t="shared" si="29"/>
        <v>2.5</v>
      </c>
      <c r="P198" s="5" t="s">
        <v>59</v>
      </c>
      <c r="Q198" s="14" t="s">
        <v>60</v>
      </c>
      <c r="R198" s="13" t="s">
        <v>285</v>
      </c>
      <c r="S198" s="1">
        <v>7</v>
      </c>
      <c r="T198" s="91">
        <f t="shared" si="25"/>
        <v>21</v>
      </c>
    </row>
    <row r="199" spans="2:20" x14ac:dyDescent="0.3">
      <c r="B199" s="18" t="s">
        <v>4</v>
      </c>
      <c r="C199" s="1" t="s">
        <v>309</v>
      </c>
      <c r="D199" s="1">
        <v>3</v>
      </c>
      <c r="E199" s="1">
        <v>3</v>
      </c>
      <c r="F199" s="1">
        <v>0.8</v>
      </c>
      <c r="G199" s="17">
        <f>ROUND(VLOOKUP(E199,兵种数据A!$A$2:$B$6,2,FALSE)*F199,0)</f>
        <v>80</v>
      </c>
      <c r="H199" s="1">
        <v>5</v>
      </c>
      <c r="I199" s="1">
        <f t="shared" si="30"/>
        <v>50</v>
      </c>
      <c r="J199" s="1">
        <v>50</v>
      </c>
      <c r="K199" s="1">
        <f t="shared" si="26"/>
        <v>168</v>
      </c>
      <c r="L199" s="1">
        <f t="shared" si="27"/>
        <v>40</v>
      </c>
      <c r="M199" s="1">
        <v>0.4</v>
      </c>
      <c r="N199" s="1">
        <f t="shared" si="28"/>
        <v>100</v>
      </c>
      <c r="O199" s="1">
        <f t="shared" si="29"/>
        <v>2.5</v>
      </c>
      <c r="P199" s="5" t="s">
        <v>59</v>
      </c>
      <c r="Q199" s="14" t="s">
        <v>60</v>
      </c>
      <c r="R199" s="13" t="s">
        <v>285</v>
      </c>
      <c r="S199" s="1">
        <v>7</v>
      </c>
      <c r="T199" s="91">
        <f t="shared" si="25"/>
        <v>21</v>
      </c>
    </row>
    <row r="200" spans="2:20" x14ac:dyDescent="0.3">
      <c r="B200" s="18" t="s">
        <v>4</v>
      </c>
      <c r="C200" s="1" t="s">
        <v>309</v>
      </c>
      <c r="D200" s="1">
        <v>3</v>
      </c>
      <c r="E200" s="1">
        <v>3</v>
      </c>
      <c r="F200" s="1">
        <v>0.8</v>
      </c>
      <c r="G200" s="17">
        <f>ROUND(VLOOKUP(E200,兵种数据A!$A$2:$B$6,2,FALSE)*F200,0)</f>
        <v>80</v>
      </c>
      <c r="H200" s="1">
        <v>5</v>
      </c>
      <c r="I200" s="1">
        <f t="shared" si="30"/>
        <v>50</v>
      </c>
      <c r="J200" s="1">
        <v>50</v>
      </c>
      <c r="K200" s="1">
        <f t="shared" si="26"/>
        <v>168</v>
      </c>
      <c r="L200" s="1">
        <f t="shared" si="27"/>
        <v>40</v>
      </c>
      <c r="M200" s="1">
        <v>0.4</v>
      </c>
      <c r="N200" s="1">
        <f t="shared" si="28"/>
        <v>100</v>
      </c>
      <c r="O200" s="1">
        <f t="shared" si="29"/>
        <v>2.5</v>
      </c>
      <c r="P200" s="5" t="s">
        <v>59</v>
      </c>
      <c r="Q200" s="14" t="s">
        <v>60</v>
      </c>
      <c r="R200" s="13" t="s">
        <v>285</v>
      </c>
      <c r="S200" s="1">
        <v>7</v>
      </c>
      <c r="T200" s="91">
        <f t="shared" si="25"/>
        <v>21</v>
      </c>
    </row>
    <row r="201" spans="2:20" x14ac:dyDescent="0.3">
      <c r="B201" s="21" t="s">
        <v>5</v>
      </c>
      <c r="C201" s="63" t="s">
        <v>325</v>
      </c>
      <c r="D201" s="1">
        <v>3</v>
      </c>
      <c r="E201" s="1">
        <v>3</v>
      </c>
      <c r="F201" s="1">
        <v>1.2</v>
      </c>
      <c r="G201" s="17">
        <f>ROUND(VLOOKUP(E201,兵种数据A!$A$2:$B$6,2,FALSE)*F201,0)</f>
        <v>120</v>
      </c>
      <c r="H201" s="1">
        <v>5</v>
      </c>
      <c r="I201" s="1">
        <f t="shared" si="30"/>
        <v>45</v>
      </c>
      <c r="J201" s="1">
        <v>55</v>
      </c>
      <c r="K201" s="1">
        <f t="shared" si="26"/>
        <v>277</v>
      </c>
      <c r="L201" s="1">
        <f t="shared" si="27"/>
        <v>54</v>
      </c>
      <c r="M201" s="1">
        <v>0.4</v>
      </c>
      <c r="N201" s="1">
        <f t="shared" si="28"/>
        <v>135</v>
      </c>
      <c r="O201" s="1">
        <f t="shared" si="29"/>
        <v>2.5</v>
      </c>
      <c r="Q201" s="13" t="s">
        <v>40</v>
      </c>
      <c r="R201" s="5" t="s">
        <v>59</v>
      </c>
      <c r="S201" s="1">
        <v>7</v>
      </c>
      <c r="T201" s="91">
        <f t="shared" si="25"/>
        <v>21</v>
      </c>
    </row>
    <row r="202" spans="2:20" x14ac:dyDescent="0.3">
      <c r="B202" s="21" t="s">
        <v>5</v>
      </c>
      <c r="C202" s="63" t="s">
        <v>325</v>
      </c>
      <c r="D202" s="1">
        <v>3</v>
      </c>
      <c r="E202" s="1">
        <v>3</v>
      </c>
      <c r="F202" s="1">
        <v>1.2</v>
      </c>
      <c r="G202" s="17">
        <f>ROUND(VLOOKUP(E202,兵种数据A!$A$2:$B$6,2,FALSE)*F202,0)</f>
        <v>120</v>
      </c>
      <c r="H202" s="1">
        <v>5</v>
      </c>
      <c r="I202" s="1">
        <f t="shared" si="30"/>
        <v>45</v>
      </c>
      <c r="J202" s="1">
        <v>55</v>
      </c>
      <c r="K202" s="1">
        <f t="shared" si="26"/>
        <v>277</v>
      </c>
      <c r="L202" s="1">
        <f t="shared" si="27"/>
        <v>54</v>
      </c>
      <c r="M202" s="1">
        <v>0.4</v>
      </c>
      <c r="N202" s="1">
        <f t="shared" si="28"/>
        <v>135</v>
      </c>
      <c r="O202" s="1">
        <f t="shared" si="29"/>
        <v>2.5</v>
      </c>
      <c r="Q202" s="13" t="s">
        <v>40</v>
      </c>
      <c r="R202" s="5" t="s">
        <v>59</v>
      </c>
      <c r="S202" s="1">
        <v>7</v>
      </c>
      <c r="T202" s="91">
        <f t="shared" si="25"/>
        <v>21</v>
      </c>
    </row>
    <row r="203" spans="2:20" x14ac:dyDescent="0.3">
      <c r="B203" s="21" t="s">
        <v>5</v>
      </c>
      <c r="C203" s="63" t="s">
        <v>325</v>
      </c>
      <c r="D203" s="1">
        <v>3</v>
      </c>
      <c r="E203" s="1">
        <v>3</v>
      </c>
      <c r="F203" s="1">
        <v>1.2</v>
      </c>
      <c r="G203" s="17">
        <f>ROUND(VLOOKUP(E203,兵种数据A!$A$2:$B$6,2,FALSE)*F203,0)</f>
        <v>120</v>
      </c>
      <c r="H203" s="1">
        <v>5</v>
      </c>
      <c r="I203" s="1">
        <f t="shared" si="30"/>
        <v>45</v>
      </c>
      <c r="J203" s="1">
        <v>55</v>
      </c>
      <c r="K203" s="1">
        <f t="shared" si="26"/>
        <v>277</v>
      </c>
      <c r="L203" s="1">
        <f t="shared" si="27"/>
        <v>54</v>
      </c>
      <c r="M203" s="1">
        <v>0.4</v>
      </c>
      <c r="N203" s="1">
        <f t="shared" si="28"/>
        <v>135</v>
      </c>
      <c r="O203" s="1">
        <f t="shared" si="29"/>
        <v>2.5</v>
      </c>
      <c r="Q203" s="13" t="s">
        <v>40</v>
      </c>
      <c r="R203" s="5" t="s">
        <v>59</v>
      </c>
      <c r="S203" s="1">
        <v>7</v>
      </c>
      <c r="T203" s="91">
        <f t="shared" ref="T203:T253" si="32">S203*D203</f>
        <v>21</v>
      </c>
    </row>
    <row r="204" spans="2:20" x14ac:dyDescent="0.3">
      <c r="B204" s="21" t="s">
        <v>5</v>
      </c>
      <c r="C204" s="63" t="s">
        <v>325</v>
      </c>
      <c r="D204" s="1">
        <v>3</v>
      </c>
      <c r="E204" s="1">
        <v>3</v>
      </c>
      <c r="F204" s="1">
        <v>1.2</v>
      </c>
      <c r="G204" s="17">
        <f>ROUND(VLOOKUP(E204,兵种数据A!$A$2:$B$6,2,FALSE)*F204,0)</f>
        <v>120</v>
      </c>
      <c r="H204" s="1">
        <v>5</v>
      </c>
      <c r="I204" s="1">
        <f t="shared" si="30"/>
        <v>45</v>
      </c>
      <c r="J204" s="1">
        <v>55</v>
      </c>
      <c r="K204" s="1">
        <f t="shared" ref="K204:K253" si="33">ROUND(J204/100*G204*$J$9,0)</f>
        <v>277</v>
      </c>
      <c r="L204" s="1">
        <f t="shared" ref="L204:L253" si="34">G204*I204/100</f>
        <v>54</v>
      </c>
      <c r="M204" s="1">
        <v>0.4</v>
      </c>
      <c r="N204" s="1">
        <f t="shared" ref="N204:N253" si="35">ROUND(L204/M204,0)</f>
        <v>135</v>
      </c>
      <c r="O204" s="1">
        <f t="shared" ref="O204:O253" si="36">ROUND(1/M204,2)</f>
        <v>2.5</v>
      </c>
      <c r="Q204" s="13" t="s">
        <v>40</v>
      </c>
      <c r="R204" s="5" t="s">
        <v>59</v>
      </c>
      <c r="S204" s="1">
        <v>7</v>
      </c>
      <c r="T204" s="91">
        <f t="shared" si="32"/>
        <v>21</v>
      </c>
    </row>
    <row r="205" spans="2:20" x14ac:dyDescent="0.3">
      <c r="B205" s="21" t="s">
        <v>5</v>
      </c>
      <c r="C205" s="63" t="s">
        <v>325</v>
      </c>
      <c r="D205" s="1">
        <v>3</v>
      </c>
      <c r="E205" s="1">
        <v>3</v>
      </c>
      <c r="F205" s="92">
        <v>1.2</v>
      </c>
      <c r="G205" s="93">
        <f>ROUND(VLOOKUP(E205,兵种数据A!$A$2:$B$6,2,FALSE)*F205,0)</f>
        <v>120</v>
      </c>
      <c r="H205" s="92">
        <v>5</v>
      </c>
      <c r="I205" s="92">
        <f t="shared" si="30"/>
        <v>45</v>
      </c>
      <c r="J205" s="1">
        <v>55</v>
      </c>
      <c r="K205" s="92">
        <f t="shared" si="33"/>
        <v>277</v>
      </c>
      <c r="L205" s="92">
        <f t="shared" si="34"/>
        <v>54</v>
      </c>
      <c r="M205" s="92">
        <v>0.4</v>
      </c>
      <c r="N205" s="92">
        <f t="shared" si="35"/>
        <v>135</v>
      </c>
      <c r="O205" s="1">
        <f t="shared" si="36"/>
        <v>2.5</v>
      </c>
      <c r="P205" s="63" t="s">
        <v>43</v>
      </c>
      <c r="Q205" s="13" t="s">
        <v>40</v>
      </c>
      <c r="R205" s="5" t="s">
        <v>59</v>
      </c>
      <c r="S205" s="1">
        <v>7</v>
      </c>
      <c r="T205" s="91">
        <f t="shared" si="32"/>
        <v>21</v>
      </c>
    </row>
    <row r="206" spans="2:20" x14ac:dyDescent="0.3">
      <c r="B206" s="21" t="s">
        <v>5</v>
      </c>
      <c r="C206" s="63" t="s">
        <v>325</v>
      </c>
      <c r="D206" s="1">
        <v>3</v>
      </c>
      <c r="E206" s="1">
        <v>3</v>
      </c>
      <c r="F206" s="1">
        <v>1.3</v>
      </c>
      <c r="G206" s="17">
        <f>ROUND(VLOOKUP(E206,兵种数据A!$A$2:$B$6,2,FALSE)*F206,0)</f>
        <v>130</v>
      </c>
      <c r="H206" s="1">
        <v>5</v>
      </c>
      <c r="I206" s="1">
        <f t="shared" ref="I206" si="37">100-J206</f>
        <v>45</v>
      </c>
      <c r="J206" s="1">
        <v>55</v>
      </c>
      <c r="K206" s="1">
        <f t="shared" si="33"/>
        <v>300</v>
      </c>
      <c r="L206" s="1">
        <f t="shared" si="34"/>
        <v>58.5</v>
      </c>
      <c r="M206" s="1">
        <v>0.4</v>
      </c>
      <c r="N206" s="1">
        <f t="shared" si="35"/>
        <v>146</v>
      </c>
      <c r="O206" s="1">
        <f t="shared" si="36"/>
        <v>2.5</v>
      </c>
      <c r="Q206" s="13" t="s">
        <v>56</v>
      </c>
      <c r="R206" s="14" t="s">
        <v>60</v>
      </c>
      <c r="S206" s="1">
        <v>7</v>
      </c>
      <c r="T206" s="91">
        <f t="shared" si="32"/>
        <v>21</v>
      </c>
    </row>
    <row r="207" spans="2:20" x14ac:dyDescent="0.3">
      <c r="B207" s="21" t="s">
        <v>5</v>
      </c>
      <c r="C207" s="63" t="s">
        <v>325</v>
      </c>
      <c r="D207" s="1">
        <v>3</v>
      </c>
      <c r="E207" s="1">
        <v>3</v>
      </c>
      <c r="F207" s="1">
        <v>1.3</v>
      </c>
      <c r="G207" s="17">
        <f>ROUND(VLOOKUP(E207,兵种数据A!$A$2:$B$6,2,FALSE)*F207,0)</f>
        <v>130</v>
      </c>
      <c r="H207" s="1">
        <v>5</v>
      </c>
      <c r="I207" s="1">
        <f t="shared" ref="I207:I209" si="38">100-J207</f>
        <v>45</v>
      </c>
      <c r="J207" s="1">
        <v>55</v>
      </c>
      <c r="K207" s="1">
        <f t="shared" si="33"/>
        <v>300</v>
      </c>
      <c r="L207" s="1">
        <f t="shared" si="34"/>
        <v>58.5</v>
      </c>
      <c r="M207" s="1">
        <v>0.4</v>
      </c>
      <c r="N207" s="1">
        <f t="shared" si="35"/>
        <v>146</v>
      </c>
      <c r="O207" s="1">
        <f t="shared" si="36"/>
        <v>2.5</v>
      </c>
      <c r="Q207" s="13" t="s">
        <v>56</v>
      </c>
      <c r="R207" s="14" t="s">
        <v>60</v>
      </c>
      <c r="S207" s="1">
        <v>7</v>
      </c>
      <c r="T207" s="91">
        <f t="shared" si="32"/>
        <v>21</v>
      </c>
    </row>
    <row r="208" spans="2:20" x14ac:dyDescent="0.3">
      <c r="B208" s="21" t="s">
        <v>5</v>
      </c>
      <c r="C208" s="63" t="s">
        <v>325</v>
      </c>
      <c r="D208" s="1">
        <v>3</v>
      </c>
      <c r="E208" s="1">
        <v>3</v>
      </c>
      <c r="F208" s="1">
        <v>1.3</v>
      </c>
      <c r="G208" s="17">
        <f>ROUND(VLOOKUP(E208,兵种数据A!$A$2:$B$6,2,FALSE)*F208,0)</f>
        <v>130</v>
      </c>
      <c r="H208" s="1">
        <v>5</v>
      </c>
      <c r="I208" s="1">
        <f t="shared" si="38"/>
        <v>45</v>
      </c>
      <c r="J208" s="1">
        <v>55</v>
      </c>
      <c r="K208" s="1">
        <f t="shared" si="33"/>
        <v>300</v>
      </c>
      <c r="L208" s="1">
        <f t="shared" si="34"/>
        <v>58.5</v>
      </c>
      <c r="M208" s="1">
        <v>0.4</v>
      </c>
      <c r="N208" s="1">
        <f t="shared" si="35"/>
        <v>146</v>
      </c>
      <c r="O208" s="1">
        <f t="shared" si="36"/>
        <v>2.5</v>
      </c>
      <c r="Q208" s="13" t="s">
        <v>56</v>
      </c>
      <c r="R208" s="14" t="s">
        <v>60</v>
      </c>
      <c r="S208" s="1">
        <v>7</v>
      </c>
      <c r="T208" s="91">
        <f t="shared" si="32"/>
        <v>21</v>
      </c>
    </row>
    <row r="209" spans="2:20" x14ac:dyDescent="0.3">
      <c r="B209" s="21" t="s">
        <v>5</v>
      </c>
      <c r="C209" s="63" t="s">
        <v>325</v>
      </c>
      <c r="D209" s="1">
        <v>3</v>
      </c>
      <c r="E209" s="1">
        <v>3</v>
      </c>
      <c r="F209" s="1">
        <v>1.3</v>
      </c>
      <c r="G209" s="17">
        <f>ROUND(VLOOKUP(E209,兵种数据A!$A$2:$B$6,2,FALSE)*F209,0)</f>
        <v>130</v>
      </c>
      <c r="H209" s="1">
        <v>5</v>
      </c>
      <c r="I209" s="1">
        <f t="shared" si="38"/>
        <v>45</v>
      </c>
      <c r="J209" s="1">
        <v>55</v>
      </c>
      <c r="K209" s="1">
        <f t="shared" si="33"/>
        <v>300</v>
      </c>
      <c r="L209" s="1">
        <f t="shared" si="34"/>
        <v>58.5</v>
      </c>
      <c r="M209" s="1">
        <v>0.4</v>
      </c>
      <c r="N209" s="1">
        <f t="shared" si="35"/>
        <v>146</v>
      </c>
      <c r="O209" s="1">
        <f t="shared" si="36"/>
        <v>2.5</v>
      </c>
      <c r="Q209" s="13" t="s">
        <v>56</v>
      </c>
      <c r="R209" s="14" t="s">
        <v>60</v>
      </c>
      <c r="S209" s="1">
        <v>7</v>
      </c>
      <c r="T209" s="91">
        <f t="shared" si="32"/>
        <v>21</v>
      </c>
    </row>
    <row r="210" spans="2:20" x14ac:dyDescent="0.3">
      <c r="B210" s="21" t="s">
        <v>5</v>
      </c>
      <c r="C210" s="63" t="s">
        <v>325</v>
      </c>
      <c r="D210" s="1">
        <v>3</v>
      </c>
      <c r="E210" s="1">
        <v>3</v>
      </c>
      <c r="F210" s="92">
        <v>1.3</v>
      </c>
      <c r="G210" s="93">
        <f>ROUND(VLOOKUP(E210,兵种数据A!$A$2:$B$6,2,FALSE)*F210,0)</f>
        <v>130</v>
      </c>
      <c r="H210" s="92">
        <v>5</v>
      </c>
      <c r="I210" s="92">
        <f t="shared" ref="I210:I273" si="39">100-J210</f>
        <v>45</v>
      </c>
      <c r="J210" s="1">
        <v>55</v>
      </c>
      <c r="K210" s="92">
        <f t="shared" si="33"/>
        <v>300</v>
      </c>
      <c r="L210" s="92">
        <f t="shared" si="34"/>
        <v>58.5</v>
      </c>
      <c r="M210" s="92">
        <v>0.4</v>
      </c>
      <c r="N210" s="92">
        <f t="shared" si="35"/>
        <v>146</v>
      </c>
      <c r="O210" s="1">
        <f t="shared" si="36"/>
        <v>2.5</v>
      </c>
      <c r="P210" s="63" t="s">
        <v>266</v>
      </c>
      <c r="Q210" s="13" t="s">
        <v>56</v>
      </c>
      <c r="R210" s="14" t="s">
        <v>60</v>
      </c>
      <c r="S210" s="1">
        <v>7</v>
      </c>
      <c r="T210" s="91">
        <f t="shared" si="32"/>
        <v>21</v>
      </c>
    </row>
    <row r="211" spans="2:20" x14ac:dyDescent="0.3">
      <c r="B211" s="21" t="s">
        <v>5</v>
      </c>
      <c r="C211" s="63" t="s">
        <v>325</v>
      </c>
      <c r="D211" s="1">
        <v>3</v>
      </c>
      <c r="E211" s="1">
        <v>3</v>
      </c>
      <c r="F211" s="1">
        <v>1.4</v>
      </c>
      <c r="G211" s="17">
        <f>ROUND(VLOOKUP(E211,兵种数据A!$A$2:$B$6,2,FALSE)*F211,0)</f>
        <v>140</v>
      </c>
      <c r="H211" s="1">
        <v>5</v>
      </c>
      <c r="I211" s="1">
        <f t="shared" si="39"/>
        <v>47</v>
      </c>
      <c r="J211" s="1">
        <v>53</v>
      </c>
      <c r="K211" s="1">
        <f t="shared" si="33"/>
        <v>312</v>
      </c>
      <c r="L211" s="1">
        <f t="shared" si="34"/>
        <v>65.8</v>
      </c>
      <c r="M211" s="1">
        <v>0.4</v>
      </c>
      <c r="N211" s="1">
        <f t="shared" si="35"/>
        <v>165</v>
      </c>
      <c r="O211" s="1">
        <f t="shared" si="36"/>
        <v>2.5</v>
      </c>
      <c r="Q211" s="15" t="s">
        <v>52</v>
      </c>
      <c r="R211" s="13" t="s">
        <v>53</v>
      </c>
      <c r="S211" s="1">
        <v>7</v>
      </c>
      <c r="T211" s="91">
        <f t="shared" si="32"/>
        <v>21</v>
      </c>
    </row>
    <row r="212" spans="2:20" x14ac:dyDescent="0.3">
      <c r="B212" s="21" t="s">
        <v>5</v>
      </c>
      <c r="C212" s="63" t="s">
        <v>325</v>
      </c>
      <c r="D212" s="1">
        <v>3</v>
      </c>
      <c r="E212" s="1">
        <v>3</v>
      </c>
      <c r="F212" s="1">
        <v>1.4</v>
      </c>
      <c r="G212" s="17">
        <f>ROUND(VLOOKUP(E212,兵种数据A!$A$2:$B$6,2,FALSE)*F212,0)</f>
        <v>140</v>
      </c>
      <c r="H212" s="1">
        <v>5</v>
      </c>
      <c r="I212" s="1">
        <f t="shared" si="39"/>
        <v>47</v>
      </c>
      <c r="J212" s="1">
        <v>53</v>
      </c>
      <c r="K212" s="1">
        <f t="shared" si="33"/>
        <v>312</v>
      </c>
      <c r="L212" s="1">
        <f t="shared" si="34"/>
        <v>65.8</v>
      </c>
      <c r="M212" s="1">
        <v>0.4</v>
      </c>
      <c r="N212" s="1">
        <f t="shared" si="35"/>
        <v>165</v>
      </c>
      <c r="O212" s="1">
        <f t="shared" si="36"/>
        <v>2.5</v>
      </c>
      <c r="Q212" s="15" t="s">
        <v>52</v>
      </c>
      <c r="R212" s="13" t="s">
        <v>53</v>
      </c>
      <c r="S212" s="1">
        <v>7</v>
      </c>
      <c r="T212" s="91">
        <f t="shared" si="32"/>
        <v>21</v>
      </c>
    </row>
    <row r="213" spans="2:20" x14ac:dyDescent="0.3">
      <c r="B213" s="21" t="s">
        <v>5</v>
      </c>
      <c r="C213" s="63" t="s">
        <v>325</v>
      </c>
      <c r="D213" s="1">
        <v>3</v>
      </c>
      <c r="E213" s="1">
        <v>3</v>
      </c>
      <c r="F213" s="1">
        <v>1.4</v>
      </c>
      <c r="G213" s="17">
        <f>ROUND(VLOOKUP(E213,兵种数据A!$A$2:$B$6,2,FALSE)*F213,0)</f>
        <v>140</v>
      </c>
      <c r="H213" s="1">
        <v>5</v>
      </c>
      <c r="I213" s="1">
        <f t="shared" si="39"/>
        <v>47</v>
      </c>
      <c r="J213" s="1">
        <v>53</v>
      </c>
      <c r="K213" s="1">
        <f t="shared" si="33"/>
        <v>312</v>
      </c>
      <c r="L213" s="1">
        <f t="shared" si="34"/>
        <v>65.8</v>
      </c>
      <c r="M213" s="1">
        <v>0.4</v>
      </c>
      <c r="N213" s="1">
        <f t="shared" si="35"/>
        <v>165</v>
      </c>
      <c r="O213" s="1">
        <f t="shared" si="36"/>
        <v>2.5</v>
      </c>
      <c r="Q213" s="15" t="s">
        <v>52</v>
      </c>
      <c r="R213" s="13" t="s">
        <v>53</v>
      </c>
      <c r="S213" s="1">
        <v>7</v>
      </c>
      <c r="T213" s="91">
        <f t="shared" si="32"/>
        <v>21</v>
      </c>
    </row>
    <row r="214" spans="2:20" x14ac:dyDescent="0.3">
      <c r="B214" s="21" t="s">
        <v>5</v>
      </c>
      <c r="C214" s="63" t="s">
        <v>325</v>
      </c>
      <c r="D214" s="1">
        <v>3</v>
      </c>
      <c r="E214" s="1">
        <v>3</v>
      </c>
      <c r="F214" s="92">
        <v>1.4</v>
      </c>
      <c r="G214" s="93">
        <f>ROUND(VLOOKUP(E214,兵种数据A!$A$2:$B$6,2,FALSE)*F214,0)</f>
        <v>140</v>
      </c>
      <c r="H214" s="92">
        <v>5</v>
      </c>
      <c r="I214" s="92">
        <f t="shared" si="39"/>
        <v>47</v>
      </c>
      <c r="J214" s="1">
        <v>53</v>
      </c>
      <c r="K214" s="92">
        <f t="shared" si="33"/>
        <v>312</v>
      </c>
      <c r="L214" s="92">
        <f t="shared" si="34"/>
        <v>65.8</v>
      </c>
      <c r="M214" s="92">
        <v>0.4</v>
      </c>
      <c r="N214" s="92">
        <f t="shared" si="35"/>
        <v>165</v>
      </c>
      <c r="O214" s="1">
        <f t="shared" si="36"/>
        <v>2.5</v>
      </c>
      <c r="P214" s="63" t="s">
        <v>271</v>
      </c>
      <c r="Q214" s="15" t="s">
        <v>52</v>
      </c>
      <c r="R214" s="13" t="s">
        <v>53</v>
      </c>
      <c r="S214" s="1">
        <v>7</v>
      </c>
      <c r="T214" s="91">
        <f t="shared" si="32"/>
        <v>21</v>
      </c>
    </row>
    <row r="215" spans="2:20" x14ac:dyDescent="0.3">
      <c r="B215" s="21" t="s">
        <v>5</v>
      </c>
      <c r="C215" s="63" t="s">
        <v>325</v>
      </c>
      <c r="D215" s="1">
        <v>3</v>
      </c>
      <c r="E215" s="1">
        <v>3</v>
      </c>
      <c r="F215" s="1">
        <v>1.5</v>
      </c>
      <c r="G215" s="17">
        <f>ROUND(VLOOKUP(E215,兵种数据A!$A$2:$B$6,2,FALSE)*F215,0)</f>
        <v>150</v>
      </c>
      <c r="H215" s="1">
        <v>5</v>
      </c>
      <c r="I215" s="1">
        <f t="shared" si="39"/>
        <v>47</v>
      </c>
      <c r="J215" s="1">
        <v>53</v>
      </c>
      <c r="K215" s="1">
        <f t="shared" si="33"/>
        <v>334</v>
      </c>
      <c r="L215" s="1">
        <f t="shared" si="34"/>
        <v>70.5</v>
      </c>
      <c r="M215" s="1">
        <v>0.4</v>
      </c>
      <c r="N215" s="1">
        <f t="shared" si="35"/>
        <v>176</v>
      </c>
      <c r="O215" s="1">
        <f t="shared" si="36"/>
        <v>2.5</v>
      </c>
      <c r="Q215" s="13" t="s">
        <v>41</v>
      </c>
      <c r="R215" s="13" t="s">
        <v>285</v>
      </c>
      <c r="S215" s="1">
        <v>7</v>
      </c>
      <c r="T215" s="91">
        <f t="shared" si="32"/>
        <v>21</v>
      </c>
    </row>
    <row r="216" spans="2:20" x14ac:dyDescent="0.3">
      <c r="B216" s="21" t="s">
        <v>5</v>
      </c>
      <c r="C216" s="63" t="s">
        <v>325</v>
      </c>
      <c r="D216" s="1">
        <v>3</v>
      </c>
      <c r="E216" s="1">
        <v>3</v>
      </c>
      <c r="F216" s="1">
        <v>1.5</v>
      </c>
      <c r="G216" s="17">
        <f>ROUND(VLOOKUP(E216,兵种数据A!$A$2:$B$6,2,FALSE)*F216,0)</f>
        <v>150</v>
      </c>
      <c r="H216" s="1">
        <v>5</v>
      </c>
      <c r="I216" s="1">
        <f t="shared" si="39"/>
        <v>47</v>
      </c>
      <c r="J216" s="1">
        <v>53</v>
      </c>
      <c r="K216" s="1">
        <f t="shared" si="33"/>
        <v>334</v>
      </c>
      <c r="L216" s="1">
        <f t="shared" si="34"/>
        <v>70.5</v>
      </c>
      <c r="M216" s="1">
        <v>0.4</v>
      </c>
      <c r="N216" s="1">
        <f t="shared" si="35"/>
        <v>176</v>
      </c>
      <c r="O216" s="1">
        <f t="shared" si="36"/>
        <v>2.5</v>
      </c>
      <c r="Q216" s="13" t="s">
        <v>41</v>
      </c>
      <c r="R216" s="13" t="s">
        <v>285</v>
      </c>
      <c r="S216" s="1">
        <v>7</v>
      </c>
      <c r="T216" s="91">
        <f t="shared" si="32"/>
        <v>21</v>
      </c>
    </row>
    <row r="217" spans="2:20" x14ac:dyDescent="0.3">
      <c r="B217" s="21" t="s">
        <v>5</v>
      </c>
      <c r="C217" s="63" t="s">
        <v>325</v>
      </c>
      <c r="D217" s="1">
        <v>3</v>
      </c>
      <c r="E217" s="1">
        <v>3</v>
      </c>
      <c r="F217" s="1">
        <v>1.5</v>
      </c>
      <c r="G217" s="17">
        <f>ROUND(VLOOKUP(E217,兵种数据A!$A$2:$B$6,2,FALSE)*F217,0)</f>
        <v>150</v>
      </c>
      <c r="H217" s="1">
        <v>5</v>
      </c>
      <c r="I217" s="1">
        <f t="shared" si="39"/>
        <v>47</v>
      </c>
      <c r="J217" s="1">
        <v>53</v>
      </c>
      <c r="K217" s="1">
        <f t="shared" si="33"/>
        <v>334</v>
      </c>
      <c r="L217" s="1">
        <f t="shared" si="34"/>
        <v>70.5</v>
      </c>
      <c r="M217" s="1">
        <v>0.4</v>
      </c>
      <c r="N217" s="1">
        <f t="shared" si="35"/>
        <v>176</v>
      </c>
      <c r="O217" s="1">
        <f t="shared" si="36"/>
        <v>2.5</v>
      </c>
      <c r="Q217" s="13" t="s">
        <v>41</v>
      </c>
      <c r="R217" s="13" t="s">
        <v>285</v>
      </c>
      <c r="S217" s="1">
        <v>7</v>
      </c>
      <c r="T217" s="91">
        <f t="shared" si="32"/>
        <v>21</v>
      </c>
    </row>
    <row r="218" spans="2:20" x14ac:dyDescent="0.3">
      <c r="B218" s="21" t="s">
        <v>5</v>
      </c>
      <c r="C218" s="63" t="s">
        <v>325</v>
      </c>
      <c r="D218" s="1">
        <v>3</v>
      </c>
      <c r="E218" s="1">
        <v>3</v>
      </c>
      <c r="F218" s="1">
        <v>1.5</v>
      </c>
      <c r="G218" s="17">
        <f>ROUND(VLOOKUP(E218,兵种数据A!$A$2:$B$6,2,FALSE)*F218,0)</f>
        <v>150</v>
      </c>
      <c r="H218" s="1">
        <v>5</v>
      </c>
      <c r="I218" s="1">
        <f t="shared" si="39"/>
        <v>47</v>
      </c>
      <c r="J218" s="1">
        <v>53</v>
      </c>
      <c r="K218" s="1">
        <f t="shared" si="33"/>
        <v>334</v>
      </c>
      <c r="L218" s="1">
        <f t="shared" si="34"/>
        <v>70.5</v>
      </c>
      <c r="M218" s="1">
        <v>0.4</v>
      </c>
      <c r="N218" s="1">
        <f t="shared" si="35"/>
        <v>176</v>
      </c>
      <c r="O218" s="1">
        <f t="shared" si="36"/>
        <v>2.5</v>
      </c>
      <c r="Q218" s="13" t="s">
        <v>41</v>
      </c>
      <c r="R218" s="13" t="s">
        <v>285</v>
      </c>
      <c r="S218" s="1">
        <v>7</v>
      </c>
      <c r="T218" s="91">
        <f t="shared" si="32"/>
        <v>21</v>
      </c>
    </row>
    <row r="219" spans="2:20" x14ac:dyDescent="0.3">
      <c r="B219" s="21" t="s">
        <v>5</v>
      </c>
      <c r="C219" s="63" t="s">
        <v>325</v>
      </c>
      <c r="D219" s="1">
        <v>3</v>
      </c>
      <c r="E219" s="1">
        <v>3</v>
      </c>
      <c r="F219" s="92">
        <v>1.5</v>
      </c>
      <c r="G219" s="93">
        <f>ROUND(VLOOKUP(E219,兵种数据A!$A$2:$B$6,2,FALSE)*F219,0)</f>
        <v>150</v>
      </c>
      <c r="H219" s="92">
        <v>5</v>
      </c>
      <c r="I219" s="92">
        <f t="shared" si="39"/>
        <v>47</v>
      </c>
      <c r="J219" s="1">
        <v>53</v>
      </c>
      <c r="K219" s="92">
        <f t="shared" si="33"/>
        <v>334</v>
      </c>
      <c r="L219" s="92">
        <f t="shared" si="34"/>
        <v>70.5</v>
      </c>
      <c r="M219" s="92">
        <v>0.4</v>
      </c>
      <c r="N219" s="92">
        <f t="shared" si="35"/>
        <v>176</v>
      </c>
      <c r="O219" s="1">
        <f t="shared" si="36"/>
        <v>2.5</v>
      </c>
      <c r="P219" s="63" t="s">
        <v>274</v>
      </c>
      <c r="Q219" s="13" t="s">
        <v>41</v>
      </c>
      <c r="R219" s="13" t="s">
        <v>285</v>
      </c>
      <c r="S219" s="1">
        <v>7</v>
      </c>
      <c r="T219" s="91">
        <f t="shared" si="32"/>
        <v>21</v>
      </c>
    </row>
    <row r="220" spans="2:20" x14ac:dyDescent="0.3">
      <c r="B220" s="21" t="s">
        <v>5</v>
      </c>
      <c r="C220" s="63" t="s">
        <v>325</v>
      </c>
      <c r="D220" s="1">
        <v>3</v>
      </c>
      <c r="E220" s="1">
        <v>3</v>
      </c>
      <c r="F220" s="1">
        <v>1.6</v>
      </c>
      <c r="G220" s="17">
        <f>ROUND(VLOOKUP(E220,兵种数据A!$A$2:$B$6,2,FALSE)*F220,0)</f>
        <v>160</v>
      </c>
      <c r="H220" s="1">
        <v>5</v>
      </c>
      <c r="I220" s="1">
        <f t="shared" si="39"/>
        <v>47</v>
      </c>
      <c r="J220" s="1">
        <v>53</v>
      </c>
      <c r="K220" s="1">
        <f t="shared" si="33"/>
        <v>356</v>
      </c>
      <c r="L220" s="1">
        <f t="shared" si="34"/>
        <v>75.2</v>
      </c>
      <c r="M220" s="1">
        <v>0.4</v>
      </c>
      <c r="N220" s="1">
        <f t="shared" si="35"/>
        <v>188</v>
      </c>
      <c r="O220" s="1">
        <f t="shared" si="36"/>
        <v>2.5</v>
      </c>
      <c r="Q220" s="13" t="s">
        <v>40</v>
      </c>
      <c r="R220" s="14" t="s">
        <v>60</v>
      </c>
      <c r="S220" s="1">
        <v>7</v>
      </c>
      <c r="T220" s="91">
        <f t="shared" si="32"/>
        <v>21</v>
      </c>
    </row>
    <row r="221" spans="2:20" x14ac:dyDescent="0.3">
      <c r="B221" s="21" t="s">
        <v>5</v>
      </c>
      <c r="C221" s="63" t="s">
        <v>325</v>
      </c>
      <c r="D221" s="1">
        <v>3</v>
      </c>
      <c r="E221" s="1">
        <v>3</v>
      </c>
      <c r="F221" s="1">
        <v>1.6</v>
      </c>
      <c r="G221" s="17">
        <f>ROUND(VLOOKUP(E221,兵种数据A!$A$2:$B$6,2,FALSE)*F221,0)</f>
        <v>160</v>
      </c>
      <c r="H221" s="1">
        <v>5</v>
      </c>
      <c r="I221" s="1">
        <f t="shared" si="39"/>
        <v>47</v>
      </c>
      <c r="J221" s="1">
        <v>53</v>
      </c>
      <c r="K221" s="1">
        <f t="shared" si="33"/>
        <v>356</v>
      </c>
      <c r="L221" s="1">
        <f t="shared" si="34"/>
        <v>75.2</v>
      </c>
      <c r="M221" s="1">
        <v>0.4</v>
      </c>
      <c r="N221" s="1">
        <f t="shared" si="35"/>
        <v>188</v>
      </c>
      <c r="O221" s="1">
        <f t="shared" si="36"/>
        <v>2.5</v>
      </c>
      <c r="Q221" s="13" t="s">
        <v>40</v>
      </c>
      <c r="R221" s="14" t="s">
        <v>60</v>
      </c>
      <c r="S221" s="1">
        <v>7</v>
      </c>
      <c r="T221" s="91">
        <f t="shared" si="32"/>
        <v>21</v>
      </c>
    </row>
    <row r="222" spans="2:20" x14ac:dyDescent="0.3">
      <c r="B222" s="21" t="s">
        <v>5</v>
      </c>
      <c r="C222" s="63" t="s">
        <v>325</v>
      </c>
      <c r="D222" s="1">
        <v>3</v>
      </c>
      <c r="E222" s="1">
        <v>3</v>
      </c>
      <c r="F222" s="1">
        <v>1.6</v>
      </c>
      <c r="G222" s="17">
        <f>ROUND(VLOOKUP(E222,兵种数据A!$A$2:$B$6,2,FALSE)*F222,0)</f>
        <v>160</v>
      </c>
      <c r="H222" s="1">
        <v>5</v>
      </c>
      <c r="I222" s="1">
        <f t="shared" si="39"/>
        <v>47</v>
      </c>
      <c r="J222" s="1">
        <v>53</v>
      </c>
      <c r="K222" s="1">
        <f t="shared" si="33"/>
        <v>356</v>
      </c>
      <c r="L222" s="1">
        <f t="shared" si="34"/>
        <v>75.2</v>
      </c>
      <c r="M222" s="1">
        <v>0.4</v>
      </c>
      <c r="N222" s="1">
        <f t="shared" si="35"/>
        <v>188</v>
      </c>
      <c r="O222" s="1">
        <f t="shared" si="36"/>
        <v>2.5</v>
      </c>
      <c r="Q222" s="13" t="s">
        <v>40</v>
      </c>
      <c r="R222" s="14" t="s">
        <v>60</v>
      </c>
      <c r="S222" s="1">
        <v>7</v>
      </c>
      <c r="T222" s="91">
        <f t="shared" si="32"/>
        <v>21</v>
      </c>
    </row>
    <row r="223" spans="2:20" x14ac:dyDescent="0.3">
      <c r="B223" s="21" t="s">
        <v>5</v>
      </c>
      <c r="C223" s="63" t="s">
        <v>325</v>
      </c>
      <c r="D223" s="1">
        <v>3</v>
      </c>
      <c r="E223" s="1">
        <v>3</v>
      </c>
      <c r="F223" s="1">
        <v>1.6</v>
      </c>
      <c r="G223" s="17">
        <f>ROUND(VLOOKUP(E223,兵种数据A!$A$2:$B$6,2,FALSE)*F223,0)</f>
        <v>160</v>
      </c>
      <c r="H223" s="1">
        <v>5</v>
      </c>
      <c r="I223" s="1">
        <f t="shared" si="39"/>
        <v>47</v>
      </c>
      <c r="J223" s="1">
        <v>53</v>
      </c>
      <c r="K223" s="1">
        <f t="shared" si="33"/>
        <v>356</v>
      </c>
      <c r="L223" s="1">
        <f t="shared" si="34"/>
        <v>75.2</v>
      </c>
      <c r="M223" s="1">
        <v>0.4</v>
      </c>
      <c r="N223" s="1">
        <f t="shared" si="35"/>
        <v>188</v>
      </c>
      <c r="O223" s="1">
        <f t="shared" si="36"/>
        <v>2.5</v>
      </c>
      <c r="Q223" s="13" t="s">
        <v>40</v>
      </c>
      <c r="R223" s="14" t="s">
        <v>60</v>
      </c>
      <c r="S223" s="1">
        <v>7</v>
      </c>
      <c r="T223" s="91">
        <f t="shared" si="32"/>
        <v>21</v>
      </c>
    </row>
    <row r="224" spans="2:20" x14ac:dyDescent="0.3">
      <c r="B224" s="21" t="s">
        <v>5</v>
      </c>
      <c r="C224" s="63" t="s">
        <v>325</v>
      </c>
      <c r="D224" s="1">
        <v>3</v>
      </c>
      <c r="E224" s="1">
        <v>3</v>
      </c>
      <c r="F224" s="92">
        <v>1.6</v>
      </c>
      <c r="G224" s="93">
        <f>ROUND(VLOOKUP(E224,兵种数据A!$A$2:$B$6,2,FALSE)*F224,0)</f>
        <v>160</v>
      </c>
      <c r="H224" s="92">
        <v>5</v>
      </c>
      <c r="I224" s="92">
        <f t="shared" si="39"/>
        <v>47</v>
      </c>
      <c r="J224" s="1">
        <v>53</v>
      </c>
      <c r="K224" s="92">
        <f t="shared" si="33"/>
        <v>356</v>
      </c>
      <c r="L224" s="92">
        <f t="shared" si="34"/>
        <v>75.2</v>
      </c>
      <c r="M224" s="92">
        <v>0.4</v>
      </c>
      <c r="N224" s="92">
        <f t="shared" si="35"/>
        <v>188</v>
      </c>
      <c r="O224" s="1">
        <f t="shared" si="36"/>
        <v>2.5</v>
      </c>
      <c r="P224" s="63" t="s">
        <v>64</v>
      </c>
      <c r="Q224" s="13" t="s">
        <v>40</v>
      </c>
      <c r="R224" s="14" t="s">
        <v>60</v>
      </c>
      <c r="S224" s="1">
        <v>7</v>
      </c>
      <c r="T224" s="91">
        <f t="shared" si="32"/>
        <v>21</v>
      </c>
    </row>
    <row r="225" spans="2:20" x14ac:dyDescent="0.3">
      <c r="B225" s="21" t="s">
        <v>5</v>
      </c>
      <c r="C225" s="63" t="s">
        <v>325</v>
      </c>
      <c r="D225" s="1">
        <v>3</v>
      </c>
      <c r="E225" s="1">
        <v>3</v>
      </c>
      <c r="F225" s="1">
        <v>1.8</v>
      </c>
      <c r="G225" s="17">
        <f>ROUND(VLOOKUP(E225,兵种数据A!$A$2:$B$6,2,FALSE)*F225,0)</f>
        <v>180</v>
      </c>
      <c r="H225" s="1">
        <v>5</v>
      </c>
      <c r="I225" s="1">
        <f t="shared" si="39"/>
        <v>50</v>
      </c>
      <c r="J225" s="1">
        <v>50</v>
      </c>
      <c r="K225" s="1">
        <f t="shared" si="33"/>
        <v>378</v>
      </c>
      <c r="L225" s="1">
        <f t="shared" si="34"/>
        <v>90</v>
      </c>
      <c r="M225" s="1">
        <v>0.4</v>
      </c>
      <c r="N225" s="1">
        <f t="shared" si="35"/>
        <v>225</v>
      </c>
      <c r="O225" s="1">
        <f t="shared" si="36"/>
        <v>2.5</v>
      </c>
      <c r="Q225" s="5" t="s">
        <v>59</v>
      </c>
      <c r="R225" s="13" t="s">
        <v>53</v>
      </c>
      <c r="S225" s="1">
        <v>7</v>
      </c>
      <c r="T225" s="91">
        <f t="shared" si="32"/>
        <v>21</v>
      </c>
    </row>
    <row r="226" spans="2:20" x14ac:dyDescent="0.3">
      <c r="B226" s="21" t="s">
        <v>5</v>
      </c>
      <c r="C226" s="63" t="s">
        <v>325</v>
      </c>
      <c r="D226" s="1">
        <v>3</v>
      </c>
      <c r="E226" s="1">
        <v>3</v>
      </c>
      <c r="F226" s="1">
        <v>1.8</v>
      </c>
      <c r="G226" s="17">
        <f>ROUND(VLOOKUP(E226,兵种数据A!$A$2:$B$6,2,FALSE)*F226,0)</f>
        <v>180</v>
      </c>
      <c r="H226" s="1">
        <v>5</v>
      </c>
      <c r="I226" s="1">
        <f t="shared" si="39"/>
        <v>50</v>
      </c>
      <c r="J226" s="1">
        <v>50</v>
      </c>
      <c r="K226" s="1">
        <f t="shared" si="33"/>
        <v>378</v>
      </c>
      <c r="L226" s="1">
        <f t="shared" si="34"/>
        <v>90</v>
      </c>
      <c r="M226" s="1">
        <v>0.4</v>
      </c>
      <c r="N226" s="1">
        <f t="shared" si="35"/>
        <v>225</v>
      </c>
      <c r="O226" s="1">
        <f t="shared" si="36"/>
        <v>2.5</v>
      </c>
      <c r="Q226" s="5" t="s">
        <v>59</v>
      </c>
      <c r="R226" s="13" t="s">
        <v>53</v>
      </c>
      <c r="S226" s="1">
        <v>7</v>
      </c>
      <c r="T226" s="91">
        <f t="shared" si="32"/>
        <v>21</v>
      </c>
    </row>
    <row r="227" spans="2:20" x14ac:dyDescent="0.3">
      <c r="B227" s="21" t="s">
        <v>5</v>
      </c>
      <c r="C227" s="63" t="s">
        <v>325</v>
      </c>
      <c r="D227" s="1">
        <v>3</v>
      </c>
      <c r="E227" s="1">
        <v>3</v>
      </c>
      <c r="F227" s="1">
        <v>1.8</v>
      </c>
      <c r="G227" s="17">
        <f>ROUND(VLOOKUP(E227,兵种数据A!$A$2:$B$6,2,FALSE)*F227,0)</f>
        <v>180</v>
      </c>
      <c r="H227" s="1">
        <v>5</v>
      </c>
      <c r="I227" s="1">
        <f t="shared" si="39"/>
        <v>50</v>
      </c>
      <c r="J227" s="1">
        <v>50</v>
      </c>
      <c r="K227" s="1">
        <f t="shared" si="33"/>
        <v>378</v>
      </c>
      <c r="L227" s="1">
        <f t="shared" si="34"/>
        <v>90</v>
      </c>
      <c r="M227" s="1">
        <v>0.4</v>
      </c>
      <c r="N227" s="1">
        <f t="shared" si="35"/>
        <v>225</v>
      </c>
      <c r="O227" s="1">
        <f t="shared" si="36"/>
        <v>2.5</v>
      </c>
      <c r="Q227" s="5" t="s">
        <v>59</v>
      </c>
      <c r="R227" s="13" t="s">
        <v>53</v>
      </c>
      <c r="S227" s="1">
        <v>7</v>
      </c>
      <c r="T227" s="91">
        <f t="shared" si="32"/>
        <v>21</v>
      </c>
    </row>
    <row r="228" spans="2:20" x14ac:dyDescent="0.3">
      <c r="B228" s="21" t="s">
        <v>5</v>
      </c>
      <c r="C228" s="63" t="s">
        <v>325</v>
      </c>
      <c r="D228" s="1">
        <v>3</v>
      </c>
      <c r="E228" s="1">
        <v>3</v>
      </c>
      <c r="F228" s="1">
        <v>1.8</v>
      </c>
      <c r="G228" s="17">
        <f>ROUND(VLOOKUP(E228,兵种数据A!$A$2:$B$6,2,FALSE)*F228,0)</f>
        <v>180</v>
      </c>
      <c r="H228" s="1">
        <v>5</v>
      </c>
      <c r="I228" s="1">
        <f t="shared" si="39"/>
        <v>50</v>
      </c>
      <c r="J228" s="1">
        <v>50</v>
      </c>
      <c r="K228" s="1">
        <f t="shared" si="33"/>
        <v>378</v>
      </c>
      <c r="L228" s="1">
        <f t="shared" si="34"/>
        <v>90</v>
      </c>
      <c r="M228" s="1">
        <v>0.4</v>
      </c>
      <c r="N228" s="1">
        <f t="shared" si="35"/>
        <v>225</v>
      </c>
      <c r="O228" s="1">
        <f t="shared" si="36"/>
        <v>2.5</v>
      </c>
      <c r="Q228" s="5" t="s">
        <v>59</v>
      </c>
      <c r="R228" s="13" t="s">
        <v>53</v>
      </c>
      <c r="S228" s="1">
        <v>7</v>
      </c>
      <c r="T228" s="91">
        <f t="shared" si="32"/>
        <v>21</v>
      </c>
    </row>
    <row r="229" spans="2:20" x14ac:dyDescent="0.3">
      <c r="B229" s="21" t="s">
        <v>5</v>
      </c>
      <c r="C229" s="63" t="s">
        <v>325</v>
      </c>
      <c r="D229" s="1">
        <v>3</v>
      </c>
      <c r="E229" s="1">
        <v>3</v>
      </c>
      <c r="F229" s="92">
        <v>1.8</v>
      </c>
      <c r="G229" s="93">
        <f>ROUND(VLOOKUP(E229,兵种数据A!$A$2:$B$6,2,FALSE)*F229,0)</f>
        <v>180</v>
      </c>
      <c r="H229" s="92">
        <v>5</v>
      </c>
      <c r="I229" s="92">
        <f t="shared" si="39"/>
        <v>50</v>
      </c>
      <c r="J229" s="1">
        <v>50</v>
      </c>
      <c r="K229" s="92">
        <f t="shared" si="33"/>
        <v>378</v>
      </c>
      <c r="L229" s="92">
        <f t="shared" si="34"/>
        <v>90</v>
      </c>
      <c r="M229" s="92">
        <v>0.4</v>
      </c>
      <c r="N229" s="92">
        <f t="shared" si="35"/>
        <v>225</v>
      </c>
      <c r="O229" s="1">
        <f t="shared" si="36"/>
        <v>2.5</v>
      </c>
      <c r="P229" s="63" t="s">
        <v>520</v>
      </c>
      <c r="Q229" s="5" t="s">
        <v>59</v>
      </c>
      <c r="R229" s="13" t="s">
        <v>53</v>
      </c>
      <c r="S229" s="1">
        <v>7</v>
      </c>
      <c r="T229" s="91">
        <f t="shared" si="32"/>
        <v>21</v>
      </c>
    </row>
    <row r="230" spans="2:20" x14ac:dyDescent="0.3">
      <c r="B230" s="21" t="s">
        <v>5</v>
      </c>
      <c r="C230" s="63" t="s">
        <v>325</v>
      </c>
      <c r="D230" s="1">
        <v>3</v>
      </c>
      <c r="E230" s="1">
        <v>3</v>
      </c>
      <c r="F230" s="92">
        <v>1.8</v>
      </c>
      <c r="G230" s="17">
        <f>ROUND(VLOOKUP(E230,兵种数据A!$A$2:$B$6,2,FALSE)*F230,0)</f>
        <v>180</v>
      </c>
      <c r="H230" s="1">
        <v>5</v>
      </c>
      <c r="I230" s="1">
        <f t="shared" si="39"/>
        <v>50</v>
      </c>
      <c r="J230" s="1">
        <v>50</v>
      </c>
      <c r="K230" s="1">
        <f t="shared" si="33"/>
        <v>378</v>
      </c>
      <c r="L230" s="1">
        <f t="shared" si="34"/>
        <v>90</v>
      </c>
      <c r="M230" s="1">
        <v>0.4</v>
      </c>
      <c r="N230" s="1">
        <f t="shared" si="35"/>
        <v>225</v>
      </c>
      <c r="O230" s="1">
        <f t="shared" si="36"/>
        <v>2.5</v>
      </c>
      <c r="Q230" s="15" t="s">
        <v>52</v>
      </c>
      <c r="R230" s="13" t="s">
        <v>56</v>
      </c>
      <c r="S230" s="1">
        <v>7</v>
      </c>
      <c r="T230" s="91">
        <f t="shared" si="32"/>
        <v>21</v>
      </c>
    </row>
    <row r="231" spans="2:20" x14ac:dyDescent="0.3">
      <c r="B231" s="21" t="s">
        <v>5</v>
      </c>
      <c r="C231" s="63" t="s">
        <v>325</v>
      </c>
      <c r="D231" s="1">
        <v>3</v>
      </c>
      <c r="E231" s="1">
        <v>3</v>
      </c>
      <c r="F231" s="92">
        <v>1.8</v>
      </c>
      <c r="G231" s="17">
        <f>ROUND(VLOOKUP(E231,兵种数据A!$A$2:$B$6,2,FALSE)*F231,0)</f>
        <v>180</v>
      </c>
      <c r="H231" s="1">
        <v>5</v>
      </c>
      <c r="I231" s="1">
        <f t="shared" si="39"/>
        <v>50</v>
      </c>
      <c r="J231" s="1">
        <v>50</v>
      </c>
      <c r="K231" s="1">
        <f t="shared" si="33"/>
        <v>378</v>
      </c>
      <c r="L231" s="1">
        <f t="shared" si="34"/>
        <v>90</v>
      </c>
      <c r="M231" s="1">
        <v>0.4</v>
      </c>
      <c r="N231" s="1">
        <f t="shared" si="35"/>
        <v>225</v>
      </c>
      <c r="O231" s="1">
        <f t="shared" si="36"/>
        <v>2.5</v>
      </c>
      <c r="Q231" s="15" t="s">
        <v>52</v>
      </c>
      <c r="R231" s="13" t="s">
        <v>56</v>
      </c>
      <c r="S231" s="1">
        <v>7</v>
      </c>
      <c r="T231" s="91">
        <f t="shared" si="32"/>
        <v>21</v>
      </c>
    </row>
    <row r="232" spans="2:20" x14ac:dyDescent="0.3">
      <c r="B232" s="21" t="s">
        <v>5</v>
      </c>
      <c r="C232" s="63" t="s">
        <v>325</v>
      </c>
      <c r="D232" s="1">
        <v>3</v>
      </c>
      <c r="E232" s="1">
        <v>3</v>
      </c>
      <c r="F232" s="92">
        <v>1.8</v>
      </c>
      <c r="G232" s="17">
        <f>ROUND(VLOOKUP(E232,兵种数据A!$A$2:$B$6,2,FALSE)*F232,0)</f>
        <v>180</v>
      </c>
      <c r="H232" s="1">
        <v>5</v>
      </c>
      <c r="I232" s="1">
        <f t="shared" si="39"/>
        <v>50</v>
      </c>
      <c r="J232" s="1">
        <v>50</v>
      </c>
      <c r="K232" s="1">
        <f t="shared" si="33"/>
        <v>378</v>
      </c>
      <c r="L232" s="1">
        <f t="shared" si="34"/>
        <v>90</v>
      </c>
      <c r="M232" s="1">
        <v>0.4</v>
      </c>
      <c r="N232" s="1">
        <f t="shared" si="35"/>
        <v>225</v>
      </c>
      <c r="O232" s="1">
        <f t="shared" si="36"/>
        <v>2.5</v>
      </c>
      <c r="Q232" s="15" t="s">
        <v>52</v>
      </c>
      <c r="R232" s="13" t="s">
        <v>56</v>
      </c>
      <c r="S232" s="1">
        <v>7</v>
      </c>
      <c r="T232" s="91">
        <f t="shared" si="32"/>
        <v>21</v>
      </c>
    </row>
    <row r="233" spans="2:20" x14ac:dyDescent="0.3">
      <c r="B233" s="21" t="s">
        <v>5</v>
      </c>
      <c r="C233" s="63" t="s">
        <v>325</v>
      </c>
      <c r="D233" s="1">
        <v>3</v>
      </c>
      <c r="E233" s="1">
        <v>3</v>
      </c>
      <c r="F233" s="92">
        <v>1.8</v>
      </c>
      <c r="G233" s="17">
        <f>ROUND(VLOOKUP(E233,兵种数据A!$A$2:$B$6,2,FALSE)*F233,0)</f>
        <v>180</v>
      </c>
      <c r="H233" s="1">
        <v>5</v>
      </c>
      <c r="I233" s="1">
        <f t="shared" si="39"/>
        <v>50</v>
      </c>
      <c r="J233" s="1">
        <v>50</v>
      </c>
      <c r="K233" s="1">
        <f t="shared" si="33"/>
        <v>378</v>
      </c>
      <c r="L233" s="1">
        <f t="shared" si="34"/>
        <v>90</v>
      </c>
      <c r="M233" s="1">
        <v>0.4</v>
      </c>
      <c r="N233" s="1">
        <f t="shared" si="35"/>
        <v>225</v>
      </c>
      <c r="O233" s="1">
        <f t="shared" si="36"/>
        <v>2.5</v>
      </c>
      <c r="Q233" s="15" t="s">
        <v>52</v>
      </c>
      <c r="R233" s="13" t="s">
        <v>56</v>
      </c>
      <c r="S233" s="1">
        <v>7</v>
      </c>
      <c r="T233" s="91">
        <f t="shared" si="32"/>
        <v>21</v>
      </c>
    </row>
    <row r="234" spans="2:20" x14ac:dyDescent="0.3">
      <c r="B234" s="21" t="s">
        <v>5</v>
      </c>
      <c r="C234" s="63" t="s">
        <v>325</v>
      </c>
      <c r="D234" s="1">
        <v>3</v>
      </c>
      <c r="E234" s="1">
        <v>3</v>
      </c>
      <c r="F234" s="92">
        <v>1.8</v>
      </c>
      <c r="G234" s="93">
        <f>ROUND(VLOOKUP(E234,兵种数据A!$A$2:$B$6,2,FALSE)*F234,0)</f>
        <v>180</v>
      </c>
      <c r="H234" s="92">
        <v>5</v>
      </c>
      <c r="I234" s="92">
        <f t="shared" si="39"/>
        <v>50</v>
      </c>
      <c r="J234" s="1">
        <v>50</v>
      </c>
      <c r="K234" s="92">
        <f t="shared" si="33"/>
        <v>378</v>
      </c>
      <c r="L234" s="92">
        <f t="shared" si="34"/>
        <v>90</v>
      </c>
      <c r="M234" s="92">
        <v>0.4</v>
      </c>
      <c r="N234" s="92">
        <f t="shared" si="35"/>
        <v>225</v>
      </c>
      <c r="O234" s="1">
        <f t="shared" si="36"/>
        <v>2.5</v>
      </c>
      <c r="Q234" s="15" t="s">
        <v>52</v>
      </c>
      <c r="R234" s="13" t="s">
        <v>56</v>
      </c>
      <c r="S234" s="1">
        <v>7</v>
      </c>
      <c r="T234" s="91">
        <f t="shared" si="32"/>
        <v>21</v>
      </c>
    </row>
    <row r="235" spans="2:20" x14ac:dyDescent="0.3">
      <c r="B235" s="21" t="s">
        <v>5</v>
      </c>
      <c r="C235" s="63" t="s">
        <v>325</v>
      </c>
      <c r="D235" s="1">
        <v>3</v>
      </c>
      <c r="E235" s="1">
        <v>3</v>
      </c>
      <c r="F235" s="92">
        <v>1.8</v>
      </c>
      <c r="G235" s="17">
        <f>ROUND(VLOOKUP(E235,兵种数据A!$A$2:$B$6,2,FALSE)*F235,0)</f>
        <v>180</v>
      </c>
      <c r="H235" s="1">
        <v>5</v>
      </c>
      <c r="I235" s="1">
        <f t="shared" si="39"/>
        <v>50</v>
      </c>
      <c r="J235" s="1">
        <v>50</v>
      </c>
      <c r="K235" s="1">
        <f t="shared" si="33"/>
        <v>378</v>
      </c>
      <c r="L235" s="1">
        <f t="shared" si="34"/>
        <v>90</v>
      </c>
      <c r="M235" s="1">
        <v>0.35</v>
      </c>
      <c r="N235" s="1">
        <f t="shared" si="35"/>
        <v>257</v>
      </c>
      <c r="O235" s="1">
        <f t="shared" si="36"/>
        <v>2.86</v>
      </c>
      <c r="Q235" s="15" t="s">
        <v>52</v>
      </c>
      <c r="R235" s="13" t="s">
        <v>56</v>
      </c>
      <c r="S235" s="1">
        <v>7</v>
      </c>
      <c r="T235" s="91">
        <f t="shared" si="32"/>
        <v>21</v>
      </c>
    </row>
    <row r="236" spans="2:20" x14ac:dyDescent="0.3">
      <c r="B236" s="21" t="s">
        <v>5</v>
      </c>
      <c r="C236" s="63" t="s">
        <v>325</v>
      </c>
      <c r="D236" s="1">
        <v>3</v>
      </c>
      <c r="E236" s="1">
        <v>3</v>
      </c>
      <c r="F236" s="92">
        <v>1.8</v>
      </c>
      <c r="G236" s="17">
        <f>ROUND(VLOOKUP(E236,兵种数据A!$A$2:$B$6,2,FALSE)*F236,0)</f>
        <v>180</v>
      </c>
      <c r="H236" s="1">
        <v>5</v>
      </c>
      <c r="I236" s="1">
        <f t="shared" si="39"/>
        <v>50</v>
      </c>
      <c r="J236" s="1">
        <v>50</v>
      </c>
      <c r="K236" s="1">
        <f t="shared" si="33"/>
        <v>378</v>
      </c>
      <c r="L236" s="1">
        <f t="shared" si="34"/>
        <v>90</v>
      </c>
      <c r="M236" s="1">
        <v>0.35</v>
      </c>
      <c r="N236" s="1">
        <f t="shared" si="35"/>
        <v>257</v>
      </c>
      <c r="O236" s="1">
        <f t="shared" si="36"/>
        <v>2.86</v>
      </c>
      <c r="Q236" s="15" t="s">
        <v>52</v>
      </c>
      <c r="R236" s="13" t="s">
        <v>56</v>
      </c>
      <c r="S236" s="1">
        <v>7</v>
      </c>
      <c r="T236" s="91">
        <f t="shared" si="32"/>
        <v>21</v>
      </c>
    </row>
    <row r="237" spans="2:20" x14ac:dyDescent="0.3">
      <c r="B237" s="21" t="s">
        <v>5</v>
      </c>
      <c r="C237" s="63" t="s">
        <v>325</v>
      </c>
      <c r="D237" s="1">
        <v>3</v>
      </c>
      <c r="E237" s="1">
        <v>3</v>
      </c>
      <c r="F237" s="92">
        <v>1.8</v>
      </c>
      <c r="G237" s="17">
        <f>ROUND(VLOOKUP(E237,兵种数据A!$A$2:$B$6,2,FALSE)*F237,0)</f>
        <v>180</v>
      </c>
      <c r="H237" s="1">
        <v>5</v>
      </c>
      <c r="I237" s="1">
        <f t="shared" si="39"/>
        <v>50</v>
      </c>
      <c r="J237" s="1">
        <v>50</v>
      </c>
      <c r="K237" s="1">
        <f t="shared" si="33"/>
        <v>378</v>
      </c>
      <c r="L237" s="1">
        <f t="shared" si="34"/>
        <v>90</v>
      </c>
      <c r="M237" s="1">
        <v>0.35</v>
      </c>
      <c r="N237" s="1">
        <f t="shared" si="35"/>
        <v>257</v>
      </c>
      <c r="O237" s="1">
        <f t="shared" si="36"/>
        <v>2.86</v>
      </c>
      <c r="Q237" s="15" t="s">
        <v>52</v>
      </c>
      <c r="R237" s="13" t="s">
        <v>56</v>
      </c>
      <c r="S237" s="1">
        <v>7</v>
      </c>
      <c r="T237" s="91">
        <f t="shared" si="32"/>
        <v>21</v>
      </c>
    </row>
    <row r="238" spans="2:20" x14ac:dyDescent="0.3">
      <c r="B238" s="21" t="s">
        <v>5</v>
      </c>
      <c r="C238" s="63" t="s">
        <v>325</v>
      </c>
      <c r="D238" s="1">
        <v>3</v>
      </c>
      <c r="E238" s="1">
        <v>3</v>
      </c>
      <c r="F238" s="92">
        <v>1.8</v>
      </c>
      <c r="G238" s="17">
        <f>ROUND(VLOOKUP(E238,兵种数据A!$A$2:$B$6,2,FALSE)*F238,0)</f>
        <v>180</v>
      </c>
      <c r="H238" s="1">
        <v>5</v>
      </c>
      <c r="I238" s="1">
        <f t="shared" si="39"/>
        <v>50</v>
      </c>
      <c r="J238" s="1">
        <v>50</v>
      </c>
      <c r="K238" s="1">
        <f t="shared" si="33"/>
        <v>378</v>
      </c>
      <c r="L238" s="1">
        <f t="shared" si="34"/>
        <v>90</v>
      </c>
      <c r="M238" s="1">
        <v>0.35</v>
      </c>
      <c r="N238" s="1">
        <f t="shared" si="35"/>
        <v>257</v>
      </c>
      <c r="O238" s="1">
        <f t="shared" si="36"/>
        <v>2.86</v>
      </c>
      <c r="Q238" s="15" t="s">
        <v>52</v>
      </c>
      <c r="R238" s="13" t="s">
        <v>56</v>
      </c>
      <c r="S238" s="1">
        <v>7</v>
      </c>
      <c r="T238" s="91">
        <f t="shared" si="32"/>
        <v>21</v>
      </c>
    </row>
    <row r="239" spans="2:20" x14ac:dyDescent="0.3">
      <c r="B239" s="21" t="s">
        <v>5</v>
      </c>
      <c r="C239" s="63" t="s">
        <v>325</v>
      </c>
      <c r="D239" s="1">
        <v>3</v>
      </c>
      <c r="E239" s="1">
        <v>3</v>
      </c>
      <c r="F239" s="92">
        <v>1.8</v>
      </c>
      <c r="G239" s="93">
        <f>ROUND(VLOOKUP(E239,兵种数据A!$A$2:$B$6,2,FALSE)*F239,0)</f>
        <v>180</v>
      </c>
      <c r="H239" s="92">
        <v>5</v>
      </c>
      <c r="I239" s="92">
        <f t="shared" si="39"/>
        <v>50</v>
      </c>
      <c r="J239" s="1">
        <v>50</v>
      </c>
      <c r="K239" s="92">
        <f t="shared" si="33"/>
        <v>378</v>
      </c>
      <c r="L239" s="92">
        <f t="shared" si="34"/>
        <v>90</v>
      </c>
      <c r="M239" s="92">
        <v>0.35</v>
      </c>
      <c r="N239" s="92">
        <f t="shared" si="35"/>
        <v>257</v>
      </c>
      <c r="O239" s="1">
        <f t="shared" si="36"/>
        <v>2.86</v>
      </c>
      <c r="P239" s="63" t="s">
        <v>524</v>
      </c>
      <c r="Q239" s="15" t="s">
        <v>52</v>
      </c>
      <c r="R239" s="13" t="s">
        <v>56</v>
      </c>
      <c r="S239" s="1">
        <v>7</v>
      </c>
      <c r="T239" s="91">
        <f t="shared" si="32"/>
        <v>21</v>
      </c>
    </row>
    <row r="240" spans="2:20" x14ac:dyDescent="0.3">
      <c r="B240" s="21" t="s">
        <v>5</v>
      </c>
      <c r="C240" s="63" t="s">
        <v>325</v>
      </c>
      <c r="D240" s="1">
        <v>3</v>
      </c>
      <c r="E240" s="1">
        <v>3</v>
      </c>
      <c r="F240" s="92">
        <v>1.8</v>
      </c>
      <c r="G240" s="17">
        <f>ROUND(VLOOKUP(E240,兵种数据A!$A$2:$B$6,2,FALSE)*F240,0)</f>
        <v>180</v>
      </c>
      <c r="H240" s="1">
        <v>5</v>
      </c>
      <c r="I240" s="1">
        <f t="shared" si="39"/>
        <v>55</v>
      </c>
      <c r="J240" s="1">
        <v>45</v>
      </c>
      <c r="K240" s="1">
        <f t="shared" si="33"/>
        <v>340</v>
      </c>
      <c r="L240" s="1">
        <f t="shared" si="34"/>
        <v>99</v>
      </c>
      <c r="M240" s="1">
        <v>0.35</v>
      </c>
      <c r="N240" s="1">
        <f t="shared" si="35"/>
        <v>283</v>
      </c>
      <c r="O240" s="1">
        <f t="shared" si="36"/>
        <v>2.86</v>
      </c>
      <c r="Q240" s="13" t="s">
        <v>40</v>
      </c>
      <c r="R240" s="14" t="s">
        <v>60</v>
      </c>
      <c r="S240" s="1">
        <v>7</v>
      </c>
      <c r="T240" s="91">
        <f t="shared" si="32"/>
        <v>21</v>
      </c>
    </row>
    <row r="241" spans="2:20" x14ac:dyDescent="0.3">
      <c r="B241" s="21" t="s">
        <v>5</v>
      </c>
      <c r="C241" s="63" t="s">
        <v>325</v>
      </c>
      <c r="D241" s="1">
        <v>3</v>
      </c>
      <c r="E241" s="1">
        <v>3</v>
      </c>
      <c r="F241" s="92">
        <v>1.8</v>
      </c>
      <c r="G241" s="17">
        <f>ROUND(VLOOKUP(E241,兵种数据A!$A$2:$B$6,2,FALSE)*F241,0)</f>
        <v>180</v>
      </c>
      <c r="H241" s="1">
        <v>5</v>
      </c>
      <c r="I241" s="1">
        <f t="shared" si="39"/>
        <v>55</v>
      </c>
      <c r="J241" s="1">
        <v>45</v>
      </c>
      <c r="K241" s="1">
        <f t="shared" si="33"/>
        <v>340</v>
      </c>
      <c r="L241" s="1">
        <f t="shared" si="34"/>
        <v>99</v>
      </c>
      <c r="M241" s="1">
        <v>0.35</v>
      </c>
      <c r="N241" s="1">
        <f t="shared" si="35"/>
        <v>283</v>
      </c>
      <c r="O241" s="1">
        <f t="shared" si="36"/>
        <v>2.86</v>
      </c>
      <c r="Q241" s="13" t="s">
        <v>40</v>
      </c>
      <c r="R241" s="14" t="s">
        <v>60</v>
      </c>
      <c r="S241" s="1">
        <v>7</v>
      </c>
      <c r="T241" s="91">
        <f t="shared" si="32"/>
        <v>21</v>
      </c>
    </row>
    <row r="242" spans="2:20" x14ac:dyDescent="0.3">
      <c r="B242" s="21" t="s">
        <v>5</v>
      </c>
      <c r="C242" s="63" t="s">
        <v>325</v>
      </c>
      <c r="D242" s="1">
        <v>3</v>
      </c>
      <c r="E242" s="1">
        <v>3</v>
      </c>
      <c r="F242" s="92">
        <v>1.8</v>
      </c>
      <c r="G242" s="17">
        <f>ROUND(VLOOKUP(E242,兵种数据A!$A$2:$B$6,2,FALSE)*F242,0)</f>
        <v>180</v>
      </c>
      <c r="H242" s="1">
        <v>5</v>
      </c>
      <c r="I242" s="1">
        <f t="shared" si="39"/>
        <v>55</v>
      </c>
      <c r="J242" s="1">
        <v>45</v>
      </c>
      <c r="K242" s="1">
        <f t="shared" si="33"/>
        <v>340</v>
      </c>
      <c r="L242" s="1">
        <f t="shared" si="34"/>
        <v>99</v>
      </c>
      <c r="M242" s="1">
        <v>0.35</v>
      </c>
      <c r="N242" s="1">
        <f t="shared" si="35"/>
        <v>283</v>
      </c>
      <c r="O242" s="1">
        <f t="shared" si="36"/>
        <v>2.86</v>
      </c>
      <c r="Q242" s="13" t="s">
        <v>40</v>
      </c>
      <c r="R242" s="14" t="s">
        <v>60</v>
      </c>
      <c r="S242" s="1">
        <v>7</v>
      </c>
      <c r="T242" s="91">
        <f t="shared" si="32"/>
        <v>21</v>
      </c>
    </row>
    <row r="243" spans="2:20" x14ac:dyDescent="0.3">
      <c r="B243" s="21" t="s">
        <v>5</v>
      </c>
      <c r="C243" s="63" t="s">
        <v>325</v>
      </c>
      <c r="D243" s="1">
        <v>3</v>
      </c>
      <c r="E243" s="1">
        <v>3</v>
      </c>
      <c r="F243" s="92">
        <v>1.8</v>
      </c>
      <c r="G243" s="17">
        <f>ROUND(VLOOKUP(E243,兵种数据A!$A$2:$B$6,2,FALSE)*F243,0)</f>
        <v>180</v>
      </c>
      <c r="H243" s="1">
        <v>5</v>
      </c>
      <c r="I243" s="1">
        <f t="shared" si="39"/>
        <v>55</v>
      </c>
      <c r="J243" s="1">
        <v>45</v>
      </c>
      <c r="K243" s="1">
        <f t="shared" si="33"/>
        <v>340</v>
      </c>
      <c r="L243" s="1">
        <f t="shared" si="34"/>
        <v>99</v>
      </c>
      <c r="M243" s="1">
        <v>0.35</v>
      </c>
      <c r="N243" s="1">
        <f t="shared" si="35"/>
        <v>283</v>
      </c>
      <c r="O243" s="1">
        <f t="shared" si="36"/>
        <v>2.86</v>
      </c>
      <c r="Q243" s="13" t="s">
        <v>40</v>
      </c>
      <c r="R243" s="14" t="s">
        <v>60</v>
      </c>
      <c r="S243" s="1">
        <v>7</v>
      </c>
      <c r="T243" s="91">
        <f t="shared" si="32"/>
        <v>21</v>
      </c>
    </row>
    <row r="244" spans="2:20" x14ac:dyDescent="0.3">
      <c r="B244" s="21" t="s">
        <v>5</v>
      </c>
      <c r="C244" s="63" t="s">
        <v>325</v>
      </c>
      <c r="D244" s="1">
        <v>3</v>
      </c>
      <c r="E244" s="1">
        <v>3</v>
      </c>
      <c r="F244" s="92">
        <v>1.8</v>
      </c>
      <c r="G244" s="93">
        <f>ROUND(VLOOKUP(E244,兵种数据A!$A$2:$B$6,2,FALSE)*F244,0)</f>
        <v>180</v>
      </c>
      <c r="H244" s="92">
        <v>5</v>
      </c>
      <c r="I244" s="92">
        <f t="shared" si="39"/>
        <v>55</v>
      </c>
      <c r="J244" s="92">
        <v>45</v>
      </c>
      <c r="K244" s="92">
        <f t="shared" si="33"/>
        <v>340</v>
      </c>
      <c r="L244" s="92">
        <f t="shared" si="34"/>
        <v>99</v>
      </c>
      <c r="M244" s="92">
        <v>0.35</v>
      </c>
      <c r="N244" s="92">
        <f t="shared" si="35"/>
        <v>283</v>
      </c>
      <c r="O244" s="1">
        <f t="shared" si="36"/>
        <v>2.86</v>
      </c>
      <c r="P244" s="63" t="s">
        <v>525</v>
      </c>
      <c r="Q244" s="13" t="s">
        <v>40</v>
      </c>
      <c r="R244" s="14" t="s">
        <v>60</v>
      </c>
      <c r="S244" s="1">
        <v>7</v>
      </c>
      <c r="T244" s="91">
        <f t="shared" si="32"/>
        <v>21</v>
      </c>
    </row>
    <row r="245" spans="2:20" x14ac:dyDescent="0.3">
      <c r="B245" s="21" t="s">
        <v>5</v>
      </c>
      <c r="C245" s="63" t="s">
        <v>325</v>
      </c>
      <c r="D245" s="1">
        <v>3</v>
      </c>
      <c r="E245" s="1">
        <v>3</v>
      </c>
      <c r="F245" s="63">
        <v>2</v>
      </c>
      <c r="G245" s="17">
        <f>ROUND(VLOOKUP(E245,兵种数据A!$A$2:$B$6,2,FALSE)*F245,0)</f>
        <v>200</v>
      </c>
      <c r="H245" s="1">
        <v>5</v>
      </c>
      <c r="I245" s="1">
        <f t="shared" si="39"/>
        <v>60</v>
      </c>
      <c r="J245" s="1">
        <v>40</v>
      </c>
      <c r="K245" s="1">
        <f t="shared" si="33"/>
        <v>336</v>
      </c>
      <c r="L245" s="1">
        <f t="shared" si="34"/>
        <v>120</v>
      </c>
      <c r="M245" s="1">
        <v>0.4</v>
      </c>
      <c r="N245" s="1">
        <f t="shared" si="35"/>
        <v>300</v>
      </c>
      <c r="O245" s="1">
        <f t="shared" si="36"/>
        <v>2.5</v>
      </c>
      <c r="S245" s="1">
        <v>8</v>
      </c>
      <c r="T245" s="91">
        <f t="shared" si="32"/>
        <v>24</v>
      </c>
    </row>
    <row r="246" spans="2:20" x14ac:dyDescent="0.3">
      <c r="B246" s="21" t="s">
        <v>5</v>
      </c>
      <c r="C246" s="1" t="s">
        <v>309</v>
      </c>
      <c r="D246" s="1">
        <v>3</v>
      </c>
      <c r="E246" s="1">
        <v>3</v>
      </c>
      <c r="F246" s="1">
        <v>1.4</v>
      </c>
      <c r="G246" s="17">
        <f>ROUND(VLOOKUP(E246,兵种数据A!$A$2:$B$6,2,FALSE)*F246,0)</f>
        <v>140</v>
      </c>
      <c r="H246" s="1">
        <v>5</v>
      </c>
      <c r="I246" s="1">
        <f t="shared" si="39"/>
        <v>52</v>
      </c>
      <c r="J246" s="1">
        <v>48</v>
      </c>
      <c r="K246" s="1">
        <f t="shared" si="33"/>
        <v>282</v>
      </c>
      <c r="L246" s="1">
        <f t="shared" si="34"/>
        <v>72.8</v>
      </c>
      <c r="M246" s="1">
        <v>0.4</v>
      </c>
      <c r="N246" s="1">
        <f t="shared" si="35"/>
        <v>182</v>
      </c>
      <c r="O246" s="1">
        <f t="shared" si="36"/>
        <v>2.5</v>
      </c>
      <c r="P246" s="15" t="s">
        <v>52</v>
      </c>
      <c r="Q246" s="13" t="s">
        <v>285</v>
      </c>
      <c r="R246" s="13" t="s">
        <v>53</v>
      </c>
      <c r="S246" s="1">
        <v>8</v>
      </c>
      <c r="T246" s="91">
        <f t="shared" si="32"/>
        <v>24</v>
      </c>
    </row>
    <row r="247" spans="2:20" x14ac:dyDescent="0.3">
      <c r="B247" s="21" t="s">
        <v>5</v>
      </c>
      <c r="C247" s="1" t="s">
        <v>309</v>
      </c>
      <c r="D247" s="1">
        <v>3</v>
      </c>
      <c r="E247" s="1">
        <v>3</v>
      </c>
      <c r="F247" s="1">
        <v>1.4</v>
      </c>
      <c r="G247" s="17">
        <f>ROUND(VLOOKUP(E247,兵种数据A!$A$2:$B$6,2,FALSE)*F247,0)</f>
        <v>140</v>
      </c>
      <c r="H247" s="1">
        <v>5</v>
      </c>
      <c r="I247" s="1">
        <f t="shared" si="39"/>
        <v>52</v>
      </c>
      <c r="J247" s="1">
        <v>48</v>
      </c>
      <c r="K247" s="1">
        <f t="shared" si="33"/>
        <v>282</v>
      </c>
      <c r="L247" s="1">
        <f t="shared" si="34"/>
        <v>72.8</v>
      </c>
      <c r="M247" s="1">
        <v>0.4</v>
      </c>
      <c r="N247" s="1">
        <f t="shared" si="35"/>
        <v>182</v>
      </c>
      <c r="O247" s="1">
        <f t="shared" si="36"/>
        <v>2.5</v>
      </c>
      <c r="P247" s="15" t="s">
        <v>52</v>
      </c>
      <c r="Q247" s="13" t="s">
        <v>285</v>
      </c>
      <c r="R247" s="13" t="s">
        <v>53</v>
      </c>
      <c r="S247" s="1">
        <v>8</v>
      </c>
      <c r="T247" s="91">
        <f t="shared" si="32"/>
        <v>24</v>
      </c>
    </row>
    <row r="248" spans="2:20" x14ac:dyDescent="0.3">
      <c r="B248" s="21" t="s">
        <v>5</v>
      </c>
      <c r="C248" s="1" t="s">
        <v>309</v>
      </c>
      <c r="D248" s="1">
        <v>3</v>
      </c>
      <c r="E248" s="1">
        <v>3</v>
      </c>
      <c r="F248" s="1">
        <v>1.4</v>
      </c>
      <c r="G248" s="17">
        <f>ROUND(VLOOKUP(E248,兵种数据A!$A$2:$B$6,2,FALSE)*F248,0)</f>
        <v>140</v>
      </c>
      <c r="H248" s="1">
        <v>5</v>
      </c>
      <c r="I248" s="1">
        <f t="shared" si="39"/>
        <v>52</v>
      </c>
      <c r="J248" s="1">
        <v>48</v>
      </c>
      <c r="K248" s="1">
        <f t="shared" si="33"/>
        <v>282</v>
      </c>
      <c r="L248" s="1">
        <f t="shared" si="34"/>
        <v>72.8</v>
      </c>
      <c r="M248" s="1">
        <v>0.4</v>
      </c>
      <c r="N248" s="1">
        <f t="shared" si="35"/>
        <v>182</v>
      </c>
      <c r="O248" s="1">
        <f t="shared" si="36"/>
        <v>2.5</v>
      </c>
      <c r="P248" s="15" t="s">
        <v>52</v>
      </c>
      <c r="Q248" s="13" t="s">
        <v>285</v>
      </c>
      <c r="R248" s="13" t="s">
        <v>53</v>
      </c>
      <c r="S248" s="1">
        <v>8</v>
      </c>
      <c r="T248" s="91">
        <f t="shared" si="32"/>
        <v>24</v>
      </c>
    </row>
    <row r="249" spans="2:20" x14ac:dyDescent="0.3">
      <c r="B249" s="21" t="s">
        <v>5</v>
      </c>
      <c r="C249" s="1" t="s">
        <v>309</v>
      </c>
      <c r="D249" s="1">
        <v>3</v>
      </c>
      <c r="E249" s="1">
        <v>3</v>
      </c>
      <c r="F249" s="1">
        <v>1.4</v>
      </c>
      <c r="G249" s="17">
        <f>ROUND(VLOOKUP(E249,兵种数据A!$A$2:$B$6,2,FALSE)*F249,0)</f>
        <v>140</v>
      </c>
      <c r="H249" s="1">
        <v>5</v>
      </c>
      <c r="I249" s="1">
        <f t="shared" si="39"/>
        <v>52</v>
      </c>
      <c r="J249" s="1">
        <v>48</v>
      </c>
      <c r="K249" s="1">
        <f t="shared" si="33"/>
        <v>282</v>
      </c>
      <c r="L249" s="1">
        <f t="shared" si="34"/>
        <v>72.8</v>
      </c>
      <c r="M249" s="1">
        <v>0.4</v>
      </c>
      <c r="N249" s="1">
        <f t="shared" si="35"/>
        <v>182</v>
      </c>
      <c r="O249" s="1">
        <f t="shared" si="36"/>
        <v>2.5</v>
      </c>
      <c r="P249" s="15" t="s">
        <v>52</v>
      </c>
      <c r="Q249" s="13" t="s">
        <v>285</v>
      </c>
      <c r="R249" s="13" t="s">
        <v>53</v>
      </c>
      <c r="S249" s="1">
        <v>8</v>
      </c>
      <c r="T249" s="91">
        <f t="shared" si="32"/>
        <v>24</v>
      </c>
    </row>
    <row r="250" spans="2:20" x14ac:dyDescent="0.3">
      <c r="B250" s="21" t="s">
        <v>5</v>
      </c>
      <c r="C250" s="1" t="s">
        <v>309</v>
      </c>
      <c r="D250" s="1">
        <v>3</v>
      </c>
      <c r="E250" s="1">
        <v>3</v>
      </c>
      <c r="F250" s="1">
        <v>1.4</v>
      </c>
      <c r="G250" s="17">
        <f>ROUND(VLOOKUP(E250,兵种数据A!$A$2:$B$6,2,FALSE)*F250,0)</f>
        <v>140</v>
      </c>
      <c r="H250" s="1">
        <v>5</v>
      </c>
      <c r="I250" s="1">
        <f t="shared" si="39"/>
        <v>52</v>
      </c>
      <c r="J250" s="1">
        <v>48</v>
      </c>
      <c r="K250" s="1">
        <f t="shared" si="33"/>
        <v>282</v>
      </c>
      <c r="L250" s="1">
        <f t="shared" si="34"/>
        <v>72.8</v>
      </c>
      <c r="M250" s="1">
        <v>0.4</v>
      </c>
      <c r="N250" s="1">
        <f t="shared" si="35"/>
        <v>182</v>
      </c>
      <c r="O250" s="1">
        <f t="shared" si="36"/>
        <v>2.5</v>
      </c>
      <c r="P250" s="15" t="s">
        <v>52</v>
      </c>
      <c r="Q250" s="13" t="s">
        <v>285</v>
      </c>
      <c r="R250" s="13" t="s">
        <v>53</v>
      </c>
      <c r="S250" s="1">
        <v>8</v>
      </c>
      <c r="T250" s="91">
        <f t="shared" si="32"/>
        <v>24</v>
      </c>
    </row>
    <row r="251" spans="2:20" x14ac:dyDescent="0.3">
      <c r="B251" s="21" t="s">
        <v>5</v>
      </c>
      <c r="C251" s="1" t="s">
        <v>309</v>
      </c>
      <c r="D251" s="1">
        <v>3</v>
      </c>
      <c r="E251" s="1">
        <v>3</v>
      </c>
      <c r="F251" s="1">
        <v>1.4</v>
      </c>
      <c r="G251" s="17">
        <f>ROUND(VLOOKUP(E251,兵种数据A!$A$2:$B$6,2,FALSE)*F251,0)</f>
        <v>140</v>
      </c>
      <c r="H251" s="1">
        <v>5</v>
      </c>
      <c r="I251" s="1">
        <f t="shared" si="39"/>
        <v>52</v>
      </c>
      <c r="J251" s="1">
        <v>48</v>
      </c>
      <c r="K251" s="1">
        <f t="shared" si="33"/>
        <v>282</v>
      </c>
      <c r="L251" s="1">
        <f t="shared" si="34"/>
        <v>72.8</v>
      </c>
      <c r="M251" s="1">
        <v>0.4</v>
      </c>
      <c r="N251" s="1">
        <f t="shared" si="35"/>
        <v>182</v>
      </c>
      <c r="O251" s="1">
        <f t="shared" si="36"/>
        <v>2.5</v>
      </c>
      <c r="P251" s="15" t="s">
        <v>52</v>
      </c>
      <c r="Q251" s="13" t="s">
        <v>285</v>
      </c>
      <c r="R251" s="13" t="s">
        <v>53</v>
      </c>
      <c r="S251" s="1">
        <v>8</v>
      </c>
      <c r="T251" s="91">
        <f t="shared" si="32"/>
        <v>24</v>
      </c>
    </row>
    <row r="252" spans="2:20" x14ac:dyDescent="0.3">
      <c r="B252" s="21" t="s">
        <v>5</v>
      </c>
      <c r="C252" s="1" t="s">
        <v>309</v>
      </c>
      <c r="D252" s="1">
        <v>3</v>
      </c>
      <c r="E252" s="1">
        <v>3</v>
      </c>
      <c r="F252" s="1">
        <v>1.4</v>
      </c>
      <c r="G252" s="17">
        <f>ROUND(VLOOKUP(E252,兵种数据A!$A$2:$B$6,2,FALSE)*F252,0)</f>
        <v>140</v>
      </c>
      <c r="H252" s="1">
        <v>5</v>
      </c>
      <c r="I252" s="1">
        <f t="shared" si="39"/>
        <v>52</v>
      </c>
      <c r="J252" s="1">
        <v>48</v>
      </c>
      <c r="K252" s="1">
        <f t="shared" si="33"/>
        <v>282</v>
      </c>
      <c r="L252" s="1">
        <f t="shared" si="34"/>
        <v>72.8</v>
      </c>
      <c r="M252" s="1">
        <v>0.4</v>
      </c>
      <c r="N252" s="1">
        <f t="shared" si="35"/>
        <v>182</v>
      </c>
      <c r="O252" s="1">
        <f t="shared" si="36"/>
        <v>2.5</v>
      </c>
      <c r="P252" s="15" t="s">
        <v>52</v>
      </c>
      <c r="Q252" s="13" t="s">
        <v>285</v>
      </c>
      <c r="R252" s="13" t="s">
        <v>53</v>
      </c>
      <c r="S252" s="1">
        <v>8</v>
      </c>
      <c r="T252" s="91">
        <f t="shared" si="32"/>
        <v>24</v>
      </c>
    </row>
    <row r="253" spans="2:20" x14ac:dyDescent="0.3">
      <c r="B253" s="21" t="s">
        <v>5</v>
      </c>
      <c r="C253" s="1" t="s">
        <v>309</v>
      </c>
      <c r="D253" s="1">
        <v>3</v>
      </c>
      <c r="E253" s="1">
        <v>3</v>
      </c>
      <c r="F253" s="1">
        <v>1.4</v>
      </c>
      <c r="G253" s="17">
        <f>ROUND(VLOOKUP(E253,兵种数据A!$A$2:$B$6,2,FALSE)*F253,0)</f>
        <v>140</v>
      </c>
      <c r="H253" s="1">
        <v>5</v>
      </c>
      <c r="I253" s="1">
        <f t="shared" si="39"/>
        <v>52</v>
      </c>
      <c r="J253" s="1">
        <v>48</v>
      </c>
      <c r="K253" s="1">
        <f t="shared" si="33"/>
        <v>282</v>
      </c>
      <c r="L253" s="1">
        <f t="shared" si="34"/>
        <v>72.8</v>
      </c>
      <c r="M253" s="1">
        <v>0.4</v>
      </c>
      <c r="N253" s="1">
        <f t="shared" si="35"/>
        <v>182</v>
      </c>
      <c r="O253" s="1">
        <f t="shared" si="36"/>
        <v>2.5</v>
      </c>
      <c r="P253" s="15" t="s">
        <v>52</v>
      </c>
      <c r="Q253" s="13" t="s">
        <v>285</v>
      </c>
      <c r="R253" s="13" t="s">
        <v>53</v>
      </c>
      <c r="S253" s="1">
        <v>8</v>
      </c>
      <c r="T253" s="91">
        <f t="shared" si="32"/>
        <v>24</v>
      </c>
    </row>
    <row r="254" spans="2:20" x14ac:dyDescent="0.3">
      <c r="B254" s="21" t="s">
        <v>578</v>
      </c>
      <c r="C254" s="1" t="s">
        <v>583</v>
      </c>
      <c r="D254" s="1">
        <v>1</v>
      </c>
      <c r="E254" s="1">
        <v>1</v>
      </c>
      <c r="F254" s="1">
        <v>0.6</v>
      </c>
      <c r="G254" s="17">
        <f>ROUND(VLOOKUP(E254,兵种数据A!$A$2:$B$6,2,FALSE)*F254,0)</f>
        <v>3</v>
      </c>
      <c r="H254" s="1">
        <v>1</v>
      </c>
      <c r="I254" s="1">
        <f t="shared" si="39"/>
        <v>45</v>
      </c>
      <c r="J254" s="1">
        <v>55</v>
      </c>
      <c r="K254" s="1">
        <f t="shared" ref="K254:K286" si="40">ROUND(J254/100*G254*$J$9,0)</f>
        <v>7</v>
      </c>
      <c r="L254" s="1">
        <f t="shared" ref="L254:L286" si="41">G254*I254/100</f>
        <v>1.35</v>
      </c>
      <c r="M254" s="1">
        <v>0.4</v>
      </c>
      <c r="N254" s="1">
        <f t="shared" ref="N254:N286" si="42">ROUND(L254/M254,0)</f>
        <v>3</v>
      </c>
      <c r="O254" s="1">
        <f t="shared" ref="O254:O286" si="43">ROUND(1/M254,2)</f>
        <v>2.5</v>
      </c>
      <c r="R254" s="1">
        <v>500</v>
      </c>
    </row>
    <row r="255" spans="2:20" x14ac:dyDescent="0.3">
      <c r="B255" s="21" t="s">
        <v>584</v>
      </c>
      <c r="C255" s="1" t="s">
        <v>583</v>
      </c>
      <c r="D255" s="1">
        <v>1</v>
      </c>
      <c r="E255" s="1">
        <v>1</v>
      </c>
      <c r="F255" s="1">
        <v>0.6</v>
      </c>
      <c r="G255" s="17">
        <f>ROUND(VLOOKUP(E255,兵种数据A!$A$2:$B$6,2,FALSE)*F255,0)</f>
        <v>3</v>
      </c>
      <c r="H255" s="1">
        <v>1</v>
      </c>
      <c r="I255" s="1">
        <f t="shared" si="39"/>
        <v>45</v>
      </c>
      <c r="J255" s="1">
        <v>55</v>
      </c>
      <c r="K255" s="1">
        <f t="shared" si="40"/>
        <v>7</v>
      </c>
      <c r="L255" s="1">
        <f t="shared" si="41"/>
        <v>1.35</v>
      </c>
      <c r="M255" s="1">
        <v>0.4</v>
      </c>
      <c r="N255" s="1">
        <f t="shared" si="42"/>
        <v>3</v>
      </c>
      <c r="O255" s="1">
        <f t="shared" si="43"/>
        <v>2.5</v>
      </c>
      <c r="R255" s="1">
        <v>500</v>
      </c>
    </row>
    <row r="256" spans="2:20" x14ac:dyDescent="0.3">
      <c r="B256" s="21" t="s">
        <v>585</v>
      </c>
      <c r="C256" s="1" t="s">
        <v>583</v>
      </c>
      <c r="D256" s="1">
        <v>1</v>
      </c>
      <c r="E256" s="1">
        <v>1</v>
      </c>
      <c r="F256" s="1">
        <v>0.6</v>
      </c>
      <c r="G256" s="17">
        <f>ROUND(VLOOKUP(E256,兵种数据A!$A$2:$B$6,2,FALSE)*F256,0)</f>
        <v>3</v>
      </c>
      <c r="H256" s="1">
        <v>1</v>
      </c>
      <c r="I256" s="1">
        <f t="shared" si="39"/>
        <v>45</v>
      </c>
      <c r="J256" s="1">
        <v>55</v>
      </c>
      <c r="K256" s="1">
        <f t="shared" si="40"/>
        <v>7</v>
      </c>
      <c r="L256" s="1">
        <f t="shared" si="41"/>
        <v>1.35</v>
      </c>
      <c r="M256" s="1">
        <v>0.3</v>
      </c>
      <c r="N256" s="1">
        <f t="shared" si="42"/>
        <v>5</v>
      </c>
      <c r="O256" s="1">
        <f t="shared" si="43"/>
        <v>3.33</v>
      </c>
      <c r="R256" s="1">
        <v>500</v>
      </c>
    </row>
    <row r="257" spans="2:18" x14ac:dyDescent="0.3">
      <c r="B257" s="21" t="s">
        <v>586</v>
      </c>
      <c r="C257" s="1" t="s">
        <v>583</v>
      </c>
      <c r="D257" s="1">
        <v>1</v>
      </c>
      <c r="E257" s="1">
        <v>1</v>
      </c>
      <c r="F257" s="1">
        <v>0.6</v>
      </c>
      <c r="G257" s="17">
        <f>ROUND(VLOOKUP(E257,兵种数据A!$A$2:$B$6,2,FALSE)*F257,0)</f>
        <v>3</v>
      </c>
      <c r="H257" s="1">
        <v>1</v>
      </c>
      <c r="I257" s="1">
        <f t="shared" si="39"/>
        <v>45</v>
      </c>
      <c r="J257" s="1">
        <v>55</v>
      </c>
      <c r="K257" s="1">
        <f t="shared" si="40"/>
        <v>7</v>
      </c>
      <c r="L257" s="1">
        <f t="shared" si="41"/>
        <v>1.35</v>
      </c>
      <c r="M257" s="1">
        <v>0.3</v>
      </c>
      <c r="N257" s="1">
        <f t="shared" si="42"/>
        <v>5</v>
      </c>
      <c r="O257" s="1">
        <f t="shared" si="43"/>
        <v>3.33</v>
      </c>
      <c r="R257" s="1">
        <v>500</v>
      </c>
    </row>
    <row r="258" spans="2:18" x14ac:dyDescent="0.3">
      <c r="B258" s="21" t="s">
        <v>587</v>
      </c>
      <c r="C258" s="1" t="s">
        <v>583</v>
      </c>
      <c r="D258" s="1">
        <v>1</v>
      </c>
      <c r="E258" s="1">
        <v>1</v>
      </c>
      <c r="F258" s="1">
        <v>0.6</v>
      </c>
      <c r="G258" s="17">
        <f>ROUND(VLOOKUP(E258,兵种数据A!$A$2:$B$6,2,FALSE)*F258,0)</f>
        <v>3</v>
      </c>
      <c r="H258" s="1">
        <v>1</v>
      </c>
      <c r="I258" s="1">
        <f t="shared" si="39"/>
        <v>45</v>
      </c>
      <c r="J258" s="1">
        <v>55</v>
      </c>
      <c r="K258" s="1">
        <f t="shared" si="40"/>
        <v>7</v>
      </c>
      <c r="L258" s="1">
        <f t="shared" si="41"/>
        <v>1.35</v>
      </c>
      <c r="M258" s="1">
        <v>0.3</v>
      </c>
      <c r="N258" s="1">
        <f t="shared" si="42"/>
        <v>5</v>
      </c>
      <c r="O258" s="1">
        <f t="shared" si="43"/>
        <v>3.33</v>
      </c>
      <c r="R258" s="1">
        <v>500</v>
      </c>
    </row>
    <row r="259" spans="2:18" x14ac:dyDescent="0.3">
      <c r="B259" s="21" t="s">
        <v>588</v>
      </c>
      <c r="C259" s="1" t="s">
        <v>583</v>
      </c>
      <c r="D259" s="1">
        <v>1</v>
      </c>
      <c r="E259" s="1">
        <v>1</v>
      </c>
      <c r="F259" s="1">
        <v>0.8</v>
      </c>
      <c r="G259" s="17">
        <f>ROUND(VLOOKUP(E259,兵种数据A!$A$2:$B$6,2,FALSE)*F259,0)</f>
        <v>4</v>
      </c>
      <c r="H259" s="1">
        <v>2</v>
      </c>
      <c r="I259" s="1">
        <f t="shared" si="39"/>
        <v>45</v>
      </c>
      <c r="J259" s="1">
        <v>55</v>
      </c>
      <c r="K259" s="1">
        <f t="shared" si="40"/>
        <v>9</v>
      </c>
      <c r="L259" s="1">
        <f t="shared" si="41"/>
        <v>1.8</v>
      </c>
      <c r="M259" s="1">
        <v>0.4</v>
      </c>
      <c r="N259" s="1">
        <f t="shared" si="42"/>
        <v>5</v>
      </c>
      <c r="O259" s="1">
        <f t="shared" si="43"/>
        <v>2.5</v>
      </c>
      <c r="R259" s="1">
        <v>500</v>
      </c>
    </row>
    <row r="260" spans="2:18" x14ac:dyDescent="0.3">
      <c r="B260" s="21" t="s">
        <v>589</v>
      </c>
      <c r="C260" s="1" t="s">
        <v>583</v>
      </c>
      <c r="D260" s="1">
        <v>1</v>
      </c>
      <c r="E260" s="1">
        <v>1</v>
      </c>
      <c r="F260" s="1">
        <v>0.8</v>
      </c>
      <c r="G260" s="17">
        <f>ROUND(VLOOKUP(E260,兵种数据A!$A$2:$B$6,2,FALSE)*F260,0)</f>
        <v>4</v>
      </c>
      <c r="H260" s="1">
        <v>2</v>
      </c>
      <c r="I260" s="1">
        <f t="shared" si="39"/>
        <v>45</v>
      </c>
      <c r="J260" s="1">
        <v>55</v>
      </c>
      <c r="K260" s="1">
        <f t="shared" si="40"/>
        <v>9</v>
      </c>
      <c r="L260" s="1">
        <f t="shared" si="41"/>
        <v>1.8</v>
      </c>
      <c r="M260" s="1">
        <v>0.4</v>
      </c>
      <c r="N260" s="1">
        <f t="shared" si="42"/>
        <v>5</v>
      </c>
      <c r="O260" s="1">
        <f t="shared" si="43"/>
        <v>2.5</v>
      </c>
      <c r="R260" s="1">
        <v>500</v>
      </c>
    </row>
    <row r="261" spans="2:18" x14ac:dyDescent="0.3">
      <c r="B261" s="21" t="s">
        <v>590</v>
      </c>
      <c r="C261" s="1" t="s">
        <v>583</v>
      </c>
      <c r="D261" s="1">
        <v>1</v>
      </c>
      <c r="E261" s="1">
        <v>1</v>
      </c>
      <c r="F261" s="1">
        <v>0.8</v>
      </c>
      <c r="G261" s="17">
        <f>ROUND(VLOOKUP(E261,兵种数据A!$A$2:$B$6,2,FALSE)*F261,0)</f>
        <v>4</v>
      </c>
      <c r="H261" s="1">
        <v>2</v>
      </c>
      <c r="I261" s="1">
        <f t="shared" si="39"/>
        <v>45</v>
      </c>
      <c r="J261" s="1">
        <v>55</v>
      </c>
      <c r="K261" s="1">
        <f t="shared" si="40"/>
        <v>9</v>
      </c>
      <c r="L261" s="1">
        <f t="shared" si="41"/>
        <v>1.8</v>
      </c>
      <c r="M261" s="1">
        <v>0.3</v>
      </c>
      <c r="N261" s="1">
        <f t="shared" si="42"/>
        <v>6</v>
      </c>
      <c r="O261" s="1">
        <f t="shared" si="43"/>
        <v>3.33</v>
      </c>
      <c r="R261" s="1">
        <v>500</v>
      </c>
    </row>
    <row r="262" spans="2:18" x14ac:dyDescent="0.3">
      <c r="B262" s="21" t="s">
        <v>591</v>
      </c>
      <c r="C262" s="1" t="s">
        <v>583</v>
      </c>
      <c r="D262" s="1">
        <v>1</v>
      </c>
      <c r="E262" s="1">
        <v>1</v>
      </c>
      <c r="F262" s="1">
        <v>0.8</v>
      </c>
      <c r="G262" s="17">
        <f>ROUND(VLOOKUP(E262,兵种数据A!$A$2:$B$6,2,FALSE)*F262,0)</f>
        <v>4</v>
      </c>
      <c r="H262" s="1">
        <v>2</v>
      </c>
      <c r="I262" s="1">
        <f t="shared" si="39"/>
        <v>45</v>
      </c>
      <c r="J262" s="1">
        <v>55</v>
      </c>
      <c r="K262" s="1">
        <f t="shared" si="40"/>
        <v>9</v>
      </c>
      <c r="L262" s="1">
        <f t="shared" si="41"/>
        <v>1.8</v>
      </c>
      <c r="M262" s="1">
        <v>0.3</v>
      </c>
      <c r="N262" s="1">
        <f t="shared" si="42"/>
        <v>6</v>
      </c>
      <c r="O262" s="1">
        <f t="shared" si="43"/>
        <v>3.33</v>
      </c>
      <c r="R262" s="1">
        <v>500</v>
      </c>
    </row>
    <row r="263" spans="2:18" x14ac:dyDescent="0.3">
      <c r="B263" s="21" t="s">
        <v>592</v>
      </c>
      <c r="C263" s="1" t="s">
        <v>583</v>
      </c>
      <c r="D263" s="1">
        <v>1</v>
      </c>
      <c r="E263" s="1">
        <v>1</v>
      </c>
      <c r="F263" s="1">
        <v>0.8</v>
      </c>
      <c r="G263" s="17">
        <f>ROUND(VLOOKUP(E263,兵种数据A!$A$2:$B$6,2,FALSE)*F263,0)</f>
        <v>4</v>
      </c>
      <c r="H263" s="1">
        <v>2</v>
      </c>
      <c r="I263" s="1">
        <f t="shared" si="39"/>
        <v>45</v>
      </c>
      <c r="J263" s="1">
        <v>55</v>
      </c>
      <c r="K263" s="1">
        <f t="shared" si="40"/>
        <v>9</v>
      </c>
      <c r="L263" s="1">
        <f t="shared" si="41"/>
        <v>1.8</v>
      </c>
      <c r="M263" s="1">
        <v>0.3</v>
      </c>
      <c r="N263" s="1">
        <f t="shared" si="42"/>
        <v>6</v>
      </c>
      <c r="O263" s="1">
        <f t="shared" si="43"/>
        <v>3.33</v>
      </c>
      <c r="R263" s="1">
        <v>500</v>
      </c>
    </row>
    <row r="264" spans="2:18" x14ac:dyDescent="0.3">
      <c r="B264" s="21" t="s">
        <v>579</v>
      </c>
      <c r="C264" s="1" t="s">
        <v>583</v>
      </c>
      <c r="D264" s="1">
        <v>1</v>
      </c>
      <c r="E264" s="1">
        <v>2</v>
      </c>
      <c r="F264" s="1">
        <v>0.6</v>
      </c>
      <c r="G264" s="17">
        <f>ROUND(VLOOKUP(E264,兵种数据A!$A$2:$B$6,2,FALSE)*F264,0)</f>
        <v>15</v>
      </c>
      <c r="H264" s="1">
        <v>3</v>
      </c>
      <c r="I264" s="1">
        <f t="shared" si="39"/>
        <v>45</v>
      </c>
      <c r="J264" s="1">
        <v>55</v>
      </c>
      <c r="K264" s="1">
        <f t="shared" si="40"/>
        <v>35</v>
      </c>
      <c r="L264" s="1">
        <f t="shared" si="41"/>
        <v>6.75</v>
      </c>
      <c r="M264" s="1">
        <v>0.4</v>
      </c>
      <c r="N264" s="1">
        <f t="shared" si="42"/>
        <v>17</v>
      </c>
      <c r="O264" s="1">
        <f t="shared" si="43"/>
        <v>2.5</v>
      </c>
      <c r="R264" s="1">
        <v>750</v>
      </c>
    </row>
    <row r="265" spans="2:18" x14ac:dyDescent="0.3">
      <c r="B265" s="21" t="s">
        <v>593</v>
      </c>
      <c r="C265" s="1" t="s">
        <v>583</v>
      </c>
      <c r="D265" s="1">
        <v>1</v>
      </c>
      <c r="E265" s="1">
        <v>2</v>
      </c>
      <c r="F265" s="1">
        <v>0.6</v>
      </c>
      <c r="G265" s="17">
        <f>ROUND(VLOOKUP(E265,兵种数据A!$A$2:$B$6,2,FALSE)*F265,0)</f>
        <v>15</v>
      </c>
      <c r="H265" s="1">
        <v>3</v>
      </c>
      <c r="I265" s="1">
        <f t="shared" si="39"/>
        <v>45</v>
      </c>
      <c r="J265" s="1">
        <v>55</v>
      </c>
      <c r="K265" s="1">
        <f t="shared" si="40"/>
        <v>35</v>
      </c>
      <c r="L265" s="1">
        <f t="shared" si="41"/>
        <v>6.75</v>
      </c>
      <c r="M265" s="1">
        <v>0.4</v>
      </c>
      <c r="N265" s="1">
        <f t="shared" si="42"/>
        <v>17</v>
      </c>
      <c r="O265" s="1">
        <f t="shared" si="43"/>
        <v>2.5</v>
      </c>
      <c r="R265" s="1">
        <v>750</v>
      </c>
    </row>
    <row r="266" spans="2:18" x14ac:dyDescent="0.3">
      <c r="B266" s="21" t="s">
        <v>594</v>
      </c>
      <c r="C266" s="1" t="s">
        <v>583</v>
      </c>
      <c r="D266" s="1">
        <v>1</v>
      </c>
      <c r="E266" s="1">
        <v>2</v>
      </c>
      <c r="F266" s="1">
        <v>0.6</v>
      </c>
      <c r="G266" s="17">
        <f>ROUND(VLOOKUP(E266,兵种数据A!$A$2:$B$6,2,FALSE)*F266,0)</f>
        <v>15</v>
      </c>
      <c r="H266" s="1">
        <v>3</v>
      </c>
      <c r="I266" s="1">
        <f t="shared" si="39"/>
        <v>45</v>
      </c>
      <c r="J266" s="1">
        <v>55</v>
      </c>
      <c r="K266" s="1">
        <f t="shared" si="40"/>
        <v>35</v>
      </c>
      <c r="L266" s="1">
        <f t="shared" si="41"/>
        <v>6.75</v>
      </c>
      <c r="M266" s="1">
        <v>0.35</v>
      </c>
      <c r="N266" s="1">
        <f t="shared" si="42"/>
        <v>19</v>
      </c>
      <c r="O266" s="1">
        <f t="shared" si="43"/>
        <v>2.86</v>
      </c>
      <c r="R266" s="1">
        <v>750</v>
      </c>
    </row>
    <row r="267" spans="2:18" x14ac:dyDescent="0.3">
      <c r="B267" s="21" t="s">
        <v>595</v>
      </c>
      <c r="C267" s="1" t="s">
        <v>583</v>
      </c>
      <c r="D267" s="1">
        <v>1</v>
      </c>
      <c r="E267" s="1">
        <v>2</v>
      </c>
      <c r="F267" s="1">
        <v>0.6</v>
      </c>
      <c r="G267" s="17">
        <f>ROUND(VLOOKUP(E267,兵种数据A!$A$2:$B$6,2,FALSE)*F267,0)</f>
        <v>15</v>
      </c>
      <c r="H267" s="1">
        <v>3</v>
      </c>
      <c r="I267" s="1">
        <f t="shared" si="39"/>
        <v>45</v>
      </c>
      <c r="J267" s="1">
        <v>55</v>
      </c>
      <c r="K267" s="1">
        <f t="shared" si="40"/>
        <v>35</v>
      </c>
      <c r="L267" s="1">
        <f t="shared" si="41"/>
        <v>6.75</v>
      </c>
      <c r="M267" s="1">
        <v>0.35</v>
      </c>
      <c r="N267" s="1">
        <f t="shared" si="42"/>
        <v>19</v>
      </c>
      <c r="O267" s="1">
        <f t="shared" si="43"/>
        <v>2.86</v>
      </c>
      <c r="R267" s="1">
        <v>750</v>
      </c>
    </row>
    <row r="268" spans="2:18" x14ac:dyDescent="0.3">
      <c r="B268" s="21" t="s">
        <v>596</v>
      </c>
      <c r="C268" s="1" t="s">
        <v>583</v>
      </c>
      <c r="D268" s="1">
        <v>1</v>
      </c>
      <c r="E268" s="1">
        <v>2</v>
      </c>
      <c r="F268" s="1">
        <v>0.8</v>
      </c>
      <c r="G268" s="17">
        <f>ROUND(VLOOKUP(E268,兵种数据A!$A$2:$B$6,2,FALSE)*F268,0)</f>
        <v>20</v>
      </c>
      <c r="H268" s="1">
        <v>3</v>
      </c>
      <c r="I268" s="1">
        <f t="shared" si="39"/>
        <v>45</v>
      </c>
      <c r="J268" s="1">
        <v>55</v>
      </c>
      <c r="K268" s="1">
        <f t="shared" si="40"/>
        <v>46</v>
      </c>
      <c r="L268" s="1">
        <f t="shared" si="41"/>
        <v>9</v>
      </c>
      <c r="M268" s="1">
        <v>0.3</v>
      </c>
      <c r="N268" s="1">
        <f t="shared" si="42"/>
        <v>30</v>
      </c>
      <c r="O268" s="1">
        <f t="shared" si="43"/>
        <v>3.33</v>
      </c>
      <c r="R268" s="1">
        <v>750</v>
      </c>
    </row>
    <row r="269" spans="2:18" x14ac:dyDescent="0.3">
      <c r="B269" s="21" t="s">
        <v>580</v>
      </c>
      <c r="C269" s="1" t="s">
        <v>583</v>
      </c>
      <c r="D269" s="1">
        <v>1</v>
      </c>
      <c r="E269" s="1">
        <v>2</v>
      </c>
      <c r="F269" s="1">
        <v>1.2</v>
      </c>
      <c r="G269" s="17">
        <f>ROUND(VLOOKUP(E269,兵种数据A!$A$2:$B$6,2,FALSE)*F269,0)</f>
        <v>30</v>
      </c>
      <c r="H269" s="1">
        <v>4</v>
      </c>
      <c r="I269" s="1">
        <f t="shared" si="39"/>
        <v>45</v>
      </c>
      <c r="J269" s="1">
        <v>55</v>
      </c>
      <c r="K269" s="1">
        <f t="shared" si="40"/>
        <v>69</v>
      </c>
      <c r="L269" s="1">
        <f t="shared" si="41"/>
        <v>13.5</v>
      </c>
      <c r="M269" s="1">
        <v>0.4</v>
      </c>
      <c r="N269" s="1">
        <f t="shared" si="42"/>
        <v>34</v>
      </c>
      <c r="O269" s="1">
        <f t="shared" si="43"/>
        <v>2.5</v>
      </c>
      <c r="R269" s="1">
        <v>750</v>
      </c>
    </row>
    <row r="270" spans="2:18" x14ac:dyDescent="0.3">
      <c r="B270" s="21" t="s">
        <v>597</v>
      </c>
      <c r="C270" s="1" t="s">
        <v>583</v>
      </c>
      <c r="D270" s="1">
        <v>1</v>
      </c>
      <c r="E270" s="1">
        <v>2</v>
      </c>
      <c r="F270" s="1">
        <v>1.2</v>
      </c>
      <c r="G270" s="17">
        <f>ROUND(VLOOKUP(E270,兵种数据A!$A$2:$B$6,2,FALSE)*F270,0)</f>
        <v>30</v>
      </c>
      <c r="H270" s="1">
        <v>4</v>
      </c>
      <c r="I270" s="1">
        <f t="shared" si="39"/>
        <v>45</v>
      </c>
      <c r="J270" s="1">
        <v>55</v>
      </c>
      <c r="K270" s="1">
        <f t="shared" si="40"/>
        <v>69</v>
      </c>
      <c r="L270" s="1">
        <f t="shared" si="41"/>
        <v>13.5</v>
      </c>
      <c r="M270" s="1">
        <v>0.35</v>
      </c>
      <c r="N270" s="1">
        <f t="shared" si="42"/>
        <v>39</v>
      </c>
      <c r="O270" s="1">
        <f t="shared" si="43"/>
        <v>2.86</v>
      </c>
      <c r="R270" s="1">
        <v>750</v>
      </c>
    </row>
    <row r="271" spans="2:18" x14ac:dyDescent="0.3">
      <c r="B271" s="21" t="s">
        <v>598</v>
      </c>
      <c r="C271" s="1" t="s">
        <v>583</v>
      </c>
      <c r="D271" s="1">
        <v>1</v>
      </c>
      <c r="E271" s="1">
        <v>2</v>
      </c>
      <c r="F271" s="1">
        <v>1.3</v>
      </c>
      <c r="G271" s="17">
        <f>ROUND(VLOOKUP(E271,兵种数据A!$A$2:$B$6,2,FALSE)*F271,0)</f>
        <v>33</v>
      </c>
      <c r="H271" s="1">
        <v>4</v>
      </c>
      <c r="I271" s="1">
        <f t="shared" si="39"/>
        <v>45</v>
      </c>
      <c r="J271" s="1">
        <v>55</v>
      </c>
      <c r="K271" s="1">
        <f t="shared" si="40"/>
        <v>76</v>
      </c>
      <c r="L271" s="1">
        <f t="shared" si="41"/>
        <v>14.85</v>
      </c>
      <c r="M271" s="1">
        <v>0.35</v>
      </c>
      <c r="N271" s="1">
        <f t="shared" si="42"/>
        <v>42</v>
      </c>
      <c r="O271" s="1">
        <f t="shared" si="43"/>
        <v>2.86</v>
      </c>
      <c r="R271" s="1">
        <v>750</v>
      </c>
    </row>
    <row r="272" spans="2:18" x14ac:dyDescent="0.3">
      <c r="B272" s="21" t="s">
        <v>599</v>
      </c>
      <c r="C272" s="1" t="s">
        <v>583</v>
      </c>
      <c r="D272" s="1">
        <v>1</v>
      </c>
      <c r="E272" s="1">
        <v>2</v>
      </c>
      <c r="F272" s="1">
        <v>1.3</v>
      </c>
      <c r="G272" s="17">
        <f>ROUND(VLOOKUP(E272,兵种数据A!$A$2:$B$6,2,FALSE)*F272,0)</f>
        <v>33</v>
      </c>
      <c r="H272" s="1">
        <v>4</v>
      </c>
      <c r="I272" s="1">
        <f t="shared" si="39"/>
        <v>45</v>
      </c>
      <c r="J272" s="1">
        <v>55</v>
      </c>
      <c r="K272" s="1">
        <f t="shared" si="40"/>
        <v>76</v>
      </c>
      <c r="L272" s="1">
        <f t="shared" si="41"/>
        <v>14.85</v>
      </c>
      <c r="M272" s="1">
        <v>0.35</v>
      </c>
      <c r="N272" s="1">
        <f t="shared" si="42"/>
        <v>42</v>
      </c>
      <c r="O272" s="1">
        <f t="shared" si="43"/>
        <v>2.86</v>
      </c>
      <c r="R272" s="1">
        <v>750</v>
      </c>
    </row>
    <row r="273" spans="2:18" x14ac:dyDescent="0.3">
      <c r="B273" s="21" t="s">
        <v>600</v>
      </c>
      <c r="C273" s="1" t="s">
        <v>583</v>
      </c>
      <c r="D273" s="1">
        <v>1</v>
      </c>
      <c r="E273" s="1">
        <v>2</v>
      </c>
      <c r="F273" s="1">
        <v>1.5</v>
      </c>
      <c r="G273" s="17">
        <f>ROUND(VLOOKUP(E273,兵种数据A!$A$2:$B$6,2,FALSE)*F273,0)</f>
        <v>38</v>
      </c>
      <c r="H273" s="1">
        <v>4</v>
      </c>
      <c r="I273" s="1">
        <f t="shared" si="39"/>
        <v>45</v>
      </c>
      <c r="J273" s="1">
        <v>55</v>
      </c>
      <c r="K273" s="1">
        <f t="shared" si="40"/>
        <v>88</v>
      </c>
      <c r="L273" s="1">
        <f t="shared" si="41"/>
        <v>17.100000000000001</v>
      </c>
      <c r="M273" s="1">
        <v>0.35</v>
      </c>
      <c r="N273" s="1">
        <f t="shared" si="42"/>
        <v>49</v>
      </c>
      <c r="O273" s="1">
        <f t="shared" si="43"/>
        <v>2.86</v>
      </c>
      <c r="R273" s="1">
        <v>750</v>
      </c>
    </row>
    <row r="274" spans="2:18" x14ac:dyDescent="0.3">
      <c r="B274" s="21" t="s">
        <v>581</v>
      </c>
      <c r="C274" s="1" t="s">
        <v>583</v>
      </c>
      <c r="D274" s="1">
        <v>1</v>
      </c>
      <c r="E274" s="1">
        <v>3</v>
      </c>
      <c r="F274" s="1">
        <v>0.8</v>
      </c>
      <c r="G274" s="17">
        <f>ROUND(VLOOKUP(E274,兵种数据A!$A$2:$B$6,2,FALSE)*F274,0)</f>
        <v>80</v>
      </c>
      <c r="H274" s="1">
        <v>5</v>
      </c>
      <c r="I274" s="1">
        <f t="shared" ref="I274:I286" si="44">100-J274</f>
        <v>45</v>
      </c>
      <c r="J274" s="1">
        <v>55</v>
      </c>
      <c r="K274" s="1">
        <f t="shared" si="40"/>
        <v>185</v>
      </c>
      <c r="L274" s="1">
        <f t="shared" si="41"/>
        <v>36</v>
      </c>
      <c r="M274" s="1">
        <v>0.4</v>
      </c>
      <c r="N274" s="1">
        <f t="shared" si="42"/>
        <v>90</v>
      </c>
      <c r="O274" s="1">
        <f t="shared" si="43"/>
        <v>2.5</v>
      </c>
      <c r="R274" s="1">
        <v>1000</v>
      </c>
    </row>
    <row r="275" spans="2:18" x14ac:dyDescent="0.3">
      <c r="B275" s="21" t="s">
        <v>601</v>
      </c>
      <c r="C275" s="1" t="s">
        <v>583</v>
      </c>
      <c r="D275" s="1">
        <v>1</v>
      </c>
      <c r="E275" s="1">
        <v>3</v>
      </c>
      <c r="F275" s="1">
        <v>0.8</v>
      </c>
      <c r="G275" s="17">
        <f>ROUND(VLOOKUP(E275,兵种数据A!$A$2:$B$6,2,FALSE)*F275,0)</f>
        <v>80</v>
      </c>
      <c r="H275" s="1">
        <v>5</v>
      </c>
      <c r="I275" s="1">
        <f t="shared" si="44"/>
        <v>45</v>
      </c>
      <c r="J275" s="1">
        <v>55</v>
      </c>
      <c r="K275" s="1">
        <f t="shared" si="40"/>
        <v>185</v>
      </c>
      <c r="L275" s="1">
        <f t="shared" si="41"/>
        <v>36</v>
      </c>
      <c r="M275" s="1">
        <v>0.4</v>
      </c>
      <c r="N275" s="1">
        <f t="shared" si="42"/>
        <v>90</v>
      </c>
      <c r="O275" s="1">
        <f t="shared" si="43"/>
        <v>2.5</v>
      </c>
      <c r="R275" s="1">
        <v>1000</v>
      </c>
    </row>
    <row r="276" spans="2:18" x14ac:dyDescent="0.3">
      <c r="B276" s="21" t="s">
        <v>602</v>
      </c>
      <c r="C276" s="1" t="s">
        <v>583</v>
      </c>
      <c r="D276" s="1">
        <v>1</v>
      </c>
      <c r="E276" s="1">
        <v>3</v>
      </c>
      <c r="F276" s="1">
        <v>1</v>
      </c>
      <c r="G276" s="17">
        <f>ROUND(VLOOKUP(E276,兵种数据A!$A$2:$B$6,2,FALSE)*F276,0)</f>
        <v>100</v>
      </c>
      <c r="H276" s="1">
        <v>5</v>
      </c>
      <c r="I276" s="1">
        <f t="shared" si="44"/>
        <v>45</v>
      </c>
      <c r="J276" s="1">
        <v>55</v>
      </c>
      <c r="K276" s="1">
        <f t="shared" si="40"/>
        <v>231</v>
      </c>
      <c r="L276" s="1">
        <f t="shared" si="41"/>
        <v>45</v>
      </c>
      <c r="M276" s="1">
        <v>0.35</v>
      </c>
      <c r="N276" s="1">
        <f t="shared" si="42"/>
        <v>129</v>
      </c>
      <c r="O276" s="1">
        <f t="shared" si="43"/>
        <v>2.86</v>
      </c>
      <c r="R276" s="1">
        <v>1000</v>
      </c>
    </row>
    <row r="277" spans="2:18" x14ac:dyDescent="0.3">
      <c r="B277" s="21" t="s">
        <v>603</v>
      </c>
      <c r="C277" s="1" t="s">
        <v>583</v>
      </c>
      <c r="D277" s="1">
        <v>1</v>
      </c>
      <c r="E277" s="1">
        <v>3</v>
      </c>
      <c r="F277" s="1">
        <v>1</v>
      </c>
      <c r="G277" s="17">
        <f>ROUND(VLOOKUP(E277,兵种数据A!$A$2:$B$6,2,FALSE)*F277,0)</f>
        <v>100</v>
      </c>
      <c r="H277" s="1">
        <v>5</v>
      </c>
      <c r="I277" s="1">
        <f t="shared" si="44"/>
        <v>45</v>
      </c>
      <c r="J277" s="1">
        <v>55</v>
      </c>
      <c r="K277" s="1">
        <f t="shared" si="40"/>
        <v>231</v>
      </c>
      <c r="L277" s="1">
        <f t="shared" si="41"/>
        <v>45</v>
      </c>
      <c r="M277" s="1">
        <v>0.35</v>
      </c>
      <c r="N277" s="1">
        <f t="shared" si="42"/>
        <v>129</v>
      </c>
      <c r="O277" s="1">
        <f t="shared" si="43"/>
        <v>2.86</v>
      </c>
      <c r="R277" s="1">
        <v>1000</v>
      </c>
    </row>
    <row r="278" spans="2:18" x14ac:dyDescent="0.3">
      <c r="B278" s="21" t="s">
        <v>604</v>
      </c>
      <c r="C278" s="1" t="s">
        <v>583</v>
      </c>
      <c r="D278" s="1">
        <v>1</v>
      </c>
      <c r="E278" s="1">
        <v>3</v>
      </c>
      <c r="F278" s="1">
        <v>1.25</v>
      </c>
      <c r="G278" s="17">
        <f>ROUND(VLOOKUP(E278,兵种数据A!$A$2:$B$6,2,FALSE)*F278,0)</f>
        <v>125</v>
      </c>
      <c r="H278" s="1">
        <v>5</v>
      </c>
      <c r="I278" s="1">
        <f t="shared" si="44"/>
        <v>45</v>
      </c>
      <c r="J278" s="1">
        <v>55</v>
      </c>
      <c r="K278" s="1">
        <f t="shared" si="40"/>
        <v>289</v>
      </c>
      <c r="L278" s="1">
        <f t="shared" si="41"/>
        <v>56.25</v>
      </c>
      <c r="M278" s="1">
        <v>0.35</v>
      </c>
      <c r="N278" s="1">
        <f t="shared" si="42"/>
        <v>161</v>
      </c>
      <c r="O278" s="1">
        <f t="shared" si="43"/>
        <v>2.86</v>
      </c>
      <c r="R278" s="1">
        <v>1000</v>
      </c>
    </row>
    <row r="279" spans="2:18" x14ac:dyDescent="0.3">
      <c r="B279" s="21" t="s">
        <v>605</v>
      </c>
      <c r="C279" s="1" t="s">
        <v>583</v>
      </c>
      <c r="D279" s="1">
        <v>1</v>
      </c>
      <c r="E279" s="1">
        <v>3</v>
      </c>
      <c r="F279" s="1">
        <v>1.5</v>
      </c>
      <c r="G279" s="17">
        <f>ROUND(VLOOKUP(E279,兵种数据A!$A$2:$B$6,2,FALSE)*F279,0)</f>
        <v>150</v>
      </c>
      <c r="H279" s="1">
        <v>5</v>
      </c>
      <c r="I279" s="1">
        <f t="shared" si="44"/>
        <v>45</v>
      </c>
      <c r="J279" s="1">
        <v>55</v>
      </c>
      <c r="K279" s="1">
        <f t="shared" si="40"/>
        <v>347</v>
      </c>
      <c r="L279" s="1">
        <f t="shared" si="41"/>
        <v>67.5</v>
      </c>
      <c r="M279" s="1">
        <v>0.3</v>
      </c>
      <c r="N279" s="1">
        <f t="shared" si="42"/>
        <v>225</v>
      </c>
      <c r="O279" s="1">
        <f t="shared" si="43"/>
        <v>3.33</v>
      </c>
      <c r="R279" s="1">
        <v>1000</v>
      </c>
    </row>
    <row r="280" spans="2:18" x14ac:dyDescent="0.3">
      <c r="B280" s="21" t="s">
        <v>582</v>
      </c>
      <c r="C280" s="1" t="s">
        <v>583</v>
      </c>
      <c r="D280" s="1">
        <v>1</v>
      </c>
      <c r="E280" s="1">
        <v>3</v>
      </c>
      <c r="F280" s="1">
        <v>2</v>
      </c>
      <c r="G280" s="17">
        <f>ROUND(VLOOKUP(E280,兵种数据A!$A$2:$B$6,2,FALSE)*F280,0)</f>
        <v>200</v>
      </c>
      <c r="H280" s="1">
        <v>5</v>
      </c>
      <c r="I280" s="1">
        <f t="shared" si="44"/>
        <v>45</v>
      </c>
      <c r="J280" s="1">
        <v>55</v>
      </c>
      <c r="K280" s="1">
        <f t="shared" si="40"/>
        <v>462</v>
      </c>
      <c r="L280" s="1">
        <f t="shared" si="41"/>
        <v>90</v>
      </c>
      <c r="M280" s="1">
        <v>0.4</v>
      </c>
      <c r="N280" s="1">
        <f t="shared" si="42"/>
        <v>225</v>
      </c>
      <c r="O280" s="1">
        <f t="shared" si="43"/>
        <v>2.5</v>
      </c>
      <c r="R280" s="1">
        <v>1500</v>
      </c>
    </row>
    <row r="281" spans="2:18" x14ac:dyDescent="0.3">
      <c r="B281" s="21" t="s">
        <v>606</v>
      </c>
      <c r="C281" s="1" t="s">
        <v>583</v>
      </c>
      <c r="D281" s="1">
        <v>1</v>
      </c>
      <c r="E281" s="1">
        <v>3</v>
      </c>
      <c r="F281" s="1">
        <v>2.25</v>
      </c>
      <c r="G281" s="17">
        <f>ROUND(VLOOKUP(E281,兵种数据A!$A$2:$B$6,2,FALSE)*F281,0)</f>
        <v>225</v>
      </c>
      <c r="H281" s="1">
        <v>5</v>
      </c>
      <c r="I281" s="1">
        <f t="shared" si="44"/>
        <v>45</v>
      </c>
      <c r="J281" s="1">
        <v>55</v>
      </c>
      <c r="K281" s="1">
        <f t="shared" si="40"/>
        <v>520</v>
      </c>
      <c r="L281" s="1">
        <f t="shared" si="41"/>
        <v>101.25</v>
      </c>
      <c r="M281" s="1">
        <v>0.4</v>
      </c>
      <c r="N281" s="1">
        <f t="shared" si="42"/>
        <v>253</v>
      </c>
      <c r="O281" s="1">
        <f t="shared" si="43"/>
        <v>2.5</v>
      </c>
      <c r="R281" s="1">
        <v>1500</v>
      </c>
    </row>
    <row r="282" spans="2:18" x14ac:dyDescent="0.3">
      <c r="B282" s="21" t="s">
        <v>607</v>
      </c>
      <c r="C282" s="1" t="s">
        <v>583</v>
      </c>
      <c r="D282" s="1">
        <v>1</v>
      </c>
      <c r="E282" s="1">
        <v>3</v>
      </c>
      <c r="F282" s="1">
        <v>2.5</v>
      </c>
      <c r="G282" s="17">
        <f>ROUND(VLOOKUP(E282,兵种数据A!$A$2:$B$6,2,FALSE)*F282,0)</f>
        <v>250</v>
      </c>
      <c r="H282" s="1">
        <v>5</v>
      </c>
      <c r="I282" s="1">
        <f t="shared" si="44"/>
        <v>45</v>
      </c>
      <c r="J282" s="1">
        <v>55</v>
      </c>
      <c r="K282" s="1">
        <f t="shared" si="40"/>
        <v>578</v>
      </c>
      <c r="L282" s="1">
        <f t="shared" si="41"/>
        <v>112.5</v>
      </c>
      <c r="M282" s="1">
        <v>0.35</v>
      </c>
      <c r="N282" s="1">
        <f t="shared" si="42"/>
        <v>321</v>
      </c>
      <c r="O282" s="1">
        <f t="shared" si="43"/>
        <v>2.86</v>
      </c>
      <c r="R282" s="1">
        <v>1500</v>
      </c>
    </row>
    <row r="283" spans="2:18" x14ac:dyDescent="0.3">
      <c r="B283" s="21" t="s">
        <v>608</v>
      </c>
      <c r="C283" s="1" t="s">
        <v>583</v>
      </c>
      <c r="D283" s="1">
        <v>1</v>
      </c>
      <c r="E283" s="1">
        <v>3</v>
      </c>
      <c r="F283" s="1">
        <v>3</v>
      </c>
      <c r="G283" s="17">
        <f>ROUND(VLOOKUP(E283,兵种数据A!$A$2:$B$6,2,FALSE)*F283,0)</f>
        <v>300</v>
      </c>
      <c r="H283" s="1">
        <v>5</v>
      </c>
      <c r="I283" s="1">
        <f t="shared" si="44"/>
        <v>45</v>
      </c>
      <c r="J283" s="1">
        <v>55</v>
      </c>
      <c r="K283" s="1">
        <f t="shared" si="40"/>
        <v>693</v>
      </c>
      <c r="L283" s="1">
        <f t="shared" si="41"/>
        <v>135</v>
      </c>
      <c r="M283" s="1">
        <v>0.35</v>
      </c>
      <c r="N283" s="1">
        <f t="shared" si="42"/>
        <v>386</v>
      </c>
      <c r="O283" s="1">
        <f t="shared" si="43"/>
        <v>2.86</v>
      </c>
      <c r="R283" s="1">
        <v>1500</v>
      </c>
    </row>
    <row r="284" spans="2:18" x14ac:dyDescent="0.3">
      <c r="B284" s="21" t="s">
        <v>609</v>
      </c>
      <c r="C284" s="1" t="s">
        <v>583</v>
      </c>
      <c r="D284" s="1">
        <v>1</v>
      </c>
      <c r="E284" s="1">
        <v>3</v>
      </c>
      <c r="F284" s="1">
        <v>3.25</v>
      </c>
      <c r="G284" s="17">
        <f>ROUND(VLOOKUP(E284,兵种数据A!$A$2:$B$6,2,FALSE)*F284,0)</f>
        <v>325</v>
      </c>
      <c r="H284" s="1">
        <v>5</v>
      </c>
      <c r="I284" s="1">
        <f t="shared" si="44"/>
        <v>45</v>
      </c>
      <c r="J284" s="1">
        <v>55</v>
      </c>
      <c r="K284" s="1">
        <f t="shared" si="40"/>
        <v>751</v>
      </c>
      <c r="L284" s="1">
        <f t="shared" si="41"/>
        <v>146.25</v>
      </c>
      <c r="M284" s="1">
        <v>0.35</v>
      </c>
      <c r="N284" s="1">
        <f t="shared" si="42"/>
        <v>418</v>
      </c>
      <c r="O284" s="1">
        <f t="shared" si="43"/>
        <v>2.86</v>
      </c>
      <c r="R284" s="1">
        <v>1500</v>
      </c>
    </row>
    <row r="285" spans="2:18" x14ac:dyDescent="0.3">
      <c r="B285" s="21" t="s">
        <v>610</v>
      </c>
      <c r="C285" s="1" t="s">
        <v>583</v>
      </c>
      <c r="D285" s="1">
        <v>1</v>
      </c>
      <c r="E285" s="1">
        <v>3</v>
      </c>
      <c r="F285" s="1">
        <v>3.5</v>
      </c>
      <c r="G285" s="17">
        <f>ROUND(VLOOKUP(E285,兵种数据A!$A$2:$B$6,2,FALSE)*F285,0)</f>
        <v>350</v>
      </c>
      <c r="H285" s="1">
        <v>5</v>
      </c>
      <c r="I285" s="1">
        <f t="shared" si="44"/>
        <v>45</v>
      </c>
      <c r="J285" s="1">
        <v>55</v>
      </c>
      <c r="K285" s="1">
        <f t="shared" si="40"/>
        <v>809</v>
      </c>
      <c r="L285" s="1">
        <f t="shared" si="41"/>
        <v>157.5</v>
      </c>
      <c r="M285" s="1">
        <v>0.35</v>
      </c>
      <c r="N285" s="1">
        <f t="shared" si="42"/>
        <v>450</v>
      </c>
      <c r="O285" s="1">
        <f t="shared" si="43"/>
        <v>2.86</v>
      </c>
      <c r="R285" s="1">
        <v>1500</v>
      </c>
    </row>
    <row r="286" spans="2:18" x14ac:dyDescent="0.3">
      <c r="B286" s="21" t="s">
        <v>611</v>
      </c>
      <c r="C286" s="1" t="s">
        <v>583</v>
      </c>
      <c r="D286" s="1">
        <v>1</v>
      </c>
      <c r="E286" s="1">
        <v>3</v>
      </c>
      <c r="F286" s="1">
        <v>3.75</v>
      </c>
      <c r="G286" s="17">
        <f>ROUND(VLOOKUP(E286,兵种数据A!$A$2:$B$6,2,FALSE)*F286,0)</f>
        <v>375</v>
      </c>
      <c r="H286" s="1">
        <v>5</v>
      </c>
      <c r="I286" s="1">
        <f t="shared" si="44"/>
        <v>45</v>
      </c>
      <c r="J286" s="1">
        <v>55</v>
      </c>
      <c r="K286" s="1">
        <f t="shared" si="40"/>
        <v>866</v>
      </c>
      <c r="L286" s="1">
        <f t="shared" si="41"/>
        <v>168.75</v>
      </c>
      <c r="M286" s="1">
        <v>0.3</v>
      </c>
      <c r="N286" s="1">
        <f t="shared" si="42"/>
        <v>563</v>
      </c>
      <c r="O286" s="1">
        <f t="shared" si="43"/>
        <v>3.33</v>
      </c>
      <c r="R286" s="1">
        <v>1500</v>
      </c>
    </row>
  </sheetData>
  <mergeCells count="4">
    <mergeCell ref="J1:T1"/>
    <mergeCell ref="C2:D2"/>
    <mergeCell ref="Y16:Z16"/>
    <mergeCell ref="Q10:R1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8"/>
  <sheetViews>
    <sheetView tabSelected="1" zoomScale="85" zoomScaleNormal="85" workbookViewId="0">
      <pane ySplit="1" topLeftCell="A71" activePane="bottomLeft" state="frozen"/>
      <selection pane="bottomLeft" activeCell="G11" sqref="G11:L11"/>
    </sheetView>
  </sheetViews>
  <sheetFormatPr defaultRowHeight="16.5" x14ac:dyDescent="0.3"/>
  <cols>
    <col min="1" max="1" width="9" style="1"/>
    <col min="2" max="2" width="10.875" style="1" customWidth="1"/>
    <col min="3" max="3" width="11" style="1" customWidth="1"/>
    <col min="4" max="4" width="10.125" style="1" customWidth="1"/>
    <col min="5" max="5" width="9" style="1"/>
    <col min="6" max="6" width="13.25" style="1" customWidth="1"/>
    <col min="7" max="7" width="10.5" style="1" customWidth="1"/>
    <col min="8" max="16384" width="9" style="1"/>
  </cols>
  <sheetData>
    <row r="1" spans="1:22" s="2" customFormat="1" x14ac:dyDescent="0.3">
      <c r="A1" s="2" t="s">
        <v>227</v>
      </c>
      <c r="B1" s="2" t="s">
        <v>228</v>
      </c>
      <c r="C1" s="2" t="s">
        <v>229</v>
      </c>
      <c r="F1" s="6" t="s">
        <v>222</v>
      </c>
      <c r="G1" s="110" t="s">
        <v>26</v>
      </c>
      <c r="H1" s="110" t="s">
        <v>27</v>
      </c>
      <c r="I1" s="110" t="s">
        <v>16</v>
      </c>
      <c r="J1" s="56" t="s">
        <v>14</v>
      </c>
      <c r="K1" s="110" t="s">
        <v>25</v>
      </c>
      <c r="L1" s="56" t="s">
        <v>15</v>
      </c>
      <c r="M1" s="56" t="s">
        <v>13</v>
      </c>
      <c r="N1" s="56" t="s">
        <v>24</v>
      </c>
      <c r="O1" s="56" t="s">
        <v>82</v>
      </c>
      <c r="P1" s="110" t="s">
        <v>29</v>
      </c>
      <c r="Q1" s="56" t="s">
        <v>85</v>
      </c>
      <c r="R1" s="56" t="s">
        <v>17</v>
      </c>
      <c r="S1" s="110" t="s">
        <v>22</v>
      </c>
      <c r="T1" s="110" t="s">
        <v>23</v>
      </c>
      <c r="U1" s="110" t="s">
        <v>86</v>
      </c>
      <c r="V1" s="2" t="s">
        <v>545</v>
      </c>
    </row>
    <row r="2" spans="1:22" x14ac:dyDescent="0.3">
      <c r="A2" s="1">
        <v>1</v>
      </c>
      <c r="B2" s="3">
        <v>5</v>
      </c>
      <c r="C2" s="3">
        <v>1</v>
      </c>
      <c r="E2" s="1" t="s">
        <v>226</v>
      </c>
      <c r="F2" s="1" t="s">
        <v>12</v>
      </c>
      <c r="G2" s="111" t="s">
        <v>10</v>
      </c>
      <c r="H2" s="111" t="s">
        <v>11</v>
      </c>
      <c r="I2" s="111" t="s">
        <v>12</v>
      </c>
      <c r="J2" s="1" t="s">
        <v>84</v>
      </c>
      <c r="K2" s="111" t="s">
        <v>10</v>
      </c>
      <c r="L2" s="1" t="s">
        <v>12</v>
      </c>
      <c r="M2" s="1" t="s">
        <v>12</v>
      </c>
      <c r="N2" s="1" t="s">
        <v>12</v>
      </c>
      <c r="O2" s="1" t="s">
        <v>12</v>
      </c>
      <c r="P2" s="111" t="s">
        <v>10</v>
      </c>
      <c r="Q2" s="1" t="s">
        <v>12</v>
      </c>
      <c r="R2" s="1" t="s">
        <v>11</v>
      </c>
      <c r="S2" s="111" t="s">
        <v>11</v>
      </c>
      <c r="T2" s="111" t="s">
        <v>11</v>
      </c>
      <c r="U2" s="111" t="s">
        <v>84</v>
      </c>
      <c r="V2" s="1" t="s">
        <v>546</v>
      </c>
    </row>
    <row r="3" spans="1:22" x14ac:dyDescent="0.3">
      <c r="A3" s="1">
        <v>2</v>
      </c>
      <c r="B3" s="3">
        <f>C3*$B$2</f>
        <v>25</v>
      </c>
      <c r="C3" s="3">
        <v>5</v>
      </c>
      <c r="E3" s="1" t="s">
        <v>223</v>
      </c>
      <c r="F3" s="1">
        <v>48</v>
      </c>
      <c r="G3" s="111">
        <v>60</v>
      </c>
      <c r="H3" s="111">
        <v>42</v>
      </c>
      <c r="I3" s="111">
        <v>52</v>
      </c>
      <c r="J3" s="1">
        <v>33</v>
      </c>
      <c r="K3" s="111">
        <v>57</v>
      </c>
      <c r="L3" s="1">
        <v>39</v>
      </c>
      <c r="M3" s="1">
        <v>45</v>
      </c>
      <c r="N3" s="1">
        <v>42</v>
      </c>
      <c r="O3" s="1">
        <v>67</v>
      </c>
      <c r="P3" s="111">
        <v>62</v>
      </c>
      <c r="Q3" s="1">
        <v>48</v>
      </c>
      <c r="R3" s="1">
        <v>39</v>
      </c>
      <c r="S3" s="111">
        <v>52</v>
      </c>
      <c r="T3" s="111">
        <v>52</v>
      </c>
      <c r="U3" s="111">
        <v>58</v>
      </c>
      <c r="V3" s="1">
        <v>62</v>
      </c>
    </row>
    <row r="4" spans="1:22" x14ac:dyDescent="0.3">
      <c r="A4" s="1">
        <v>3</v>
      </c>
      <c r="B4" s="3">
        <f t="shared" ref="B4:B6" si="0">C4*$B$2</f>
        <v>100</v>
      </c>
      <c r="C4" s="3">
        <v>20</v>
      </c>
      <c r="E4" s="1" t="s">
        <v>224</v>
      </c>
      <c r="F4" s="1">
        <f>100-F3</f>
        <v>52</v>
      </c>
      <c r="G4" s="111">
        <f t="shared" ref="G4:V4" si="1">100-G3</f>
        <v>40</v>
      </c>
      <c r="H4" s="111">
        <f t="shared" si="1"/>
        <v>58</v>
      </c>
      <c r="I4" s="111">
        <f t="shared" si="1"/>
        <v>48</v>
      </c>
      <c r="J4" s="1">
        <f t="shared" si="1"/>
        <v>67</v>
      </c>
      <c r="K4" s="111">
        <f t="shared" si="1"/>
        <v>43</v>
      </c>
      <c r="L4" s="1">
        <f t="shared" si="1"/>
        <v>61</v>
      </c>
      <c r="M4" s="1">
        <f t="shared" si="1"/>
        <v>55</v>
      </c>
      <c r="N4" s="1">
        <f t="shared" si="1"/>
        <v>58</v>
      </c>
      <c r="O4" s="1">
        <f t="shared" si="1"/>
        <v>33</v>
      </c>
      <c r="P4" s="111">
        <f t="shared" si="1"/>
        <v>38</v>
      </c>
      <c r="Q4" s="1">
        <f t="shared" si="1"/>
        <v>52</v>
      </c>
      <c r="R4" s="1">
        <f t="shared" si="1"/>
        <v>61</v>
      </c>
      <c r="S4" s="111">
        <f t="shared" si="1"/>
        <v>48</v>
      </c>
      <c r="T4" s="111">
        <f t="shared" si="1"/>
        <v>48</v>
      </c>
      <c r="U4" s="111">
        <f t="shared" si="1"/>
        <v>42</v>
      </c>
      <c r="V4" s="1">
        <f t="shared" si="1"/>
        <v>38</v>
      </c>
    </row>
    <row r="5" spans="1:22" x14ac:dyDescent="0.3">
      <c r="A5" s="1">
        <v>4</v>
      </c>
      <c r="B5" s="3">
        <f t="shared" si="0"/>
        <v>600</v>
      </c>
      <c r="C5" s="3">
        <v>120</v>
      </c>
      <c r="E5" s="1" t="s">
        <v>225</v>
      </c>
      <c r="F5" s="57">
        <f t="shared" ref="F5:V5" si="2">MAX($F$6:$U$6)/(F4*F3)</f>
        <v>1</v>
      </c>
      <c r="G5" s="112">
        <f t="shared" si="2"/>
        <v>1.04</v>
      </c>
      <c r="H5" s="112">
        <f t="shared" si="2"/>
        <v>1.0246305418719213</v>
      </c>
      <c r="I5" s="112">
        <f t="shared" si="2"/>
        <v>1</v>
      </c>
      <c r="J5" s="57">
        <f t="shared" si="2"/>
        <v>1.1289009497964722</v>
      </c>
      <c r="K5" s="112">
        <f t="shared" si="2"/>
        <v>1.0183598531211751</v>
      </c>
      <c r="L5" s="57">
        <f t="shared" si="2"/>
        <v>1.0491803278688525</v>
      </c>
      <c r="M5" s="57">
        <f t="shared" si="2"/>
        <v>1.0084848484848485</v>
      </c>
      <c r="N5" s="57">
        <f t="shared" si="2"/>
        <v>1.0246305418719213</v>
      </c>
      <c r="O5" s="57">
        <f t="shared" si="2"/>
        <v>1.1289009497964722</v>
      </c>
      <c r="P5" s="112">
        <f t="shared" si="2"/>
        <v>1.0594227504244482</v>
      </c>
      <c r="Q5" s="57">
        <f t="shared" si="2"/>
        <v>1</v>
      </c>
      <c r="R5" s="57">
        <f t="shared" si="2"/>
        <v>1.0491803278688525</v>
      </c>
      <c r="S5" s="112">
        <f t="shared" si="2"/>
        <v>1</v>
      </c>
      <c r="T5" s="112">
        <f t="shared" si="2"/>
        <v>1</v>
      </c>
      <c r="U5" s="112">
        <f t="shared" si="2"/>
        <v>1.0246305418719213</v>
      </c>
      <c r="V5" s="57">
        <f t="shared" si="2"/>
        <v>1.0594227504244482</v>
      </c>
    </row>
    <row r="6" spans="1:22" x14ac:dyDescent="0.3">
      <c r="A6" s="1">
        <v>5</v>
      </c>
      <c r="B6" s="3">
        <f t="shared" si="0"/>
        <v>2250</v>
      </c>
      <c r="C6" s="3">
        <v>450</v>
      </c>
      <c r="F6" s="1">
        <f>F4*F3</f>
        <v>2496</v>
      </c>
      <c r="G6" s="111">
        <f t="shared" ref="G6:V6" si="3">G4*G3</f>
        <v>2400</v>
      </c>
      <c r="H6" s="111">
        <f t="shared" si="3"/>
        <v>2436</v>
      </c>
      <c r="I6" s="111">
        <f t="shared" si="3"/>
        <v>2496</v>
      </c>
      <c r="J6" s="1">
        <f t="shared" si="3"/>
        <v>2211</v>
      </c>
      <c r="K6" s="111">
        <f t="shared" si="3"/>
        <v>2451</v>
      </c>
      <c r="L6" s="1">
        <f t="shared" si="3"/>
        <v>2379</v>
      </c>
      <c r="M6" s="1">
        <f t="shared" si="3"/>
        <v>2475</v>
      </c>
      <c r="N6" s="1">
        <f t="shared" si="3"/>
        <v>2436</v>
      </c>
      <c r="O6" s="1">
        <f t="shared" si="3"/>
        <v>2211</v>
      </c>
      <c r="P6" s="111">
        <f t="shared" si="3"/>
        <v>2356</v>
      </c>
      <c r="Q6" s="1">
        <f t="shared" si="3"/>
        <v>2496</v>
      </c>
      <c r="R6" s="1">
        <f t="shared" si="3"/>
        <v>2379</v>
      </c>
      <c r="S6" s="111">
        <f t="shared" si="3"/>
        <v>2496</v>
      </c>
      <c r="T6" s="111">
        <f t="shared" si="3"/>
        <v>2496</v>
      </c>
      <c r="U6" s="111">
        <f t="shared" si="3"/>
        <v>2436</v>
      </c>
      <c r="V6" s="1">
        <f t="shared" si="3"/>
        <v>2356</v>
      </c>
    </row>
    <row r="7" spans="1:22" x14ac:dyDescent="0.3">
      <c r="G7" s="111"/>
      <c r="H7" s="111"/>
      <c r="I7" s="111"/>
      <c r="K7" s="111"/>
      <c r="P7" s="111"/>
      <c r="S7" s="111"/>
      <c r="T7" s="111"/>
      <c r="U7" s="111"/>
    </row>
    <row r="8" spans="1:22" x14ac:dyDescent="0.3">
      <c r="E8" s="1">
        <v>4.2</v>
      </c>
      <c r="F8" s="3" t="s">
        <v>223</v>
      </c>
      <c r="G8" s="111"/>
      <c r="H8" s="111"/>
      <c r="I8" s="111"/>
      <c r="K8" s="111"/>
      <c r="P8" s="111"/>
      <c r="S8" s="111"/>
      <c r="T8" s="111"/>
      <c r="U8" s="111"/>
    </row>
    <row r="9" spans="1:22" x14ac:dyDescent="0.3">
      <c r="E9" s="1">
        <v>1</v>
      </c>
      <c r="F9" s="1">
        <f>ROUND(F$3/100*$B2*$E$8,0)</f>
        <v>10</v>
      </c>
      <c r="G9" s="111">
        <f t="shared" ref="G9:V9" si="4">ROUND(G$3/100*$B2*$E$8,0)</f>
        <v>13</v>
      </c>
      <c r="H9" s="111">
        <f t="shared" si="4"/>
        <v>9</v>
      </c>
      <c r="I9" s="111">
        <f t="shared" si="4"/>
        <v>11</v>
      </c>
      <c r="J9" s="1">
        <f t="shared" si="4"/>
        <v>7</v>
      </c>
      <c r="K9" s="111">
        <f t="shared" si="4"/>
        <v>12</v>
      </c>
      <c r="L9" s="1">
        <f t="shared" si="4"/>
        <v>8</v>
      </c>
      <c r="M9" s="1">
        <f t="shared" si="4"/>
        <v>9</v>
      </c>
      <c r="N9" s="1">
        <f t="shared" si="4"/>
        <v>9</v>
      </c>
      <c r="O9" s="1">
        <f t="shared" si="4"/>
        <v>14</v>
      </c>
      <c r="P9" s="111">
        <f t="shared" si="4"/>
        <v>13</v>
      </c>
      <c r="Q9" s="1">
        <f t="shared" si="4"/>
        <v>10</v>
      </c>
      <c r="R9" s="1">
        <f t="shared" si="4"/>
        <v>8</v>
      </c>
      <c r="S9" s="111">
        <f t="shared" si="4"/>
        <v>11</v>
      </c>
      <c r="T9" s="111">
        <f t="shared" si="4"/>
        <v>11</v>
      </c>
      <c r="U9" s="111">
        <f t="shared" si="4"/>
        <v>12</v>
      </c>
      <c r="V9" s="1">
        <f t="shared" si="4"/>
        <v>13</v>
      </c>
    </row>
    <row r="10" spans="1:22" x14ac:dyDescent="0.3">
      <c r="E10" s="1">
        <v>2</v>
      </c>
      <c r="F10" s="1">
        <f t="shared" ref="F10:U13" si="5">ROUND(F$3/100*$B3*$E$8,0)</f>
        <v>50</v>
      </c>
      <c r="G10" s="111">
        <f t="shared" si="5"/>
        <v>63</v>
      </c>
      <c r="H10" s="111">
        <f t="shared" si="5"/>
        <v>44</v>
      </c>
      <c r="I10" s="111">
        <f t="shared" si="5"/>
        <v>55</v>
      </c>
      <c r="J10" s="1">
        <f t="shared" si="5"/>
        <v>35</v>
      </c>
      <c r="K10" s="111">
        <f t="shared" si="5"/>
        <v>60</v>
      </c>
      <c r="L10" s="1">
        <f t="shared" si="5"/>
        <v>41</v>
      </c>
      <c r="M10" s="1">
        <f t="shared" si="5"/>
        <v>47</v>
      </c>
      <c r="N10" s="1">
        <f t="shared" si="5"/>
        <v>44</v>
      </c>
      <c r="O10" s="1">
        <f t="shared" si="5"/>
        <v>70</v>
      </c>
      <c r="P10" s="111">
        <f t="shared" si="5"/>
        <v>65</v>
      </c>
      <c r="Q10" s="1">
        <f t="shared" si="5"/>
        <v>50</v>
      </c>
      <c r="R10" s="1">
        <f t="shared" si="5"/>
        <v>41</v>
      </c>
      <c r="S10" s="111">
        <f t="shared" si="5"/>
        <v>55</v>
      </c>
      <c r="T10" s="111">
        <f t="shared" si="5"/>
        <v>55</v>
      </c>
      <c r="U10" s="111">
        <f t="shared" si="5"/>
        <v>61</v>
      </c>
      <c r="V10" s="1">
        <f t="shared" ref="V10" si="6">ROUND(V$3/100*$B3*$E$8,0)</f>
        <v>65</v>
      </c>
    </row>
    <row r="11" spans="1:22" x14ac:dyDescent="0.3">
      <c r="E11" s="1">
        <v>3</v>
      </c>
      <c r="F11" s="1">
        <f t="shared" si="5"/>
        <v>202</v>
      </c>
      <c r="G11" s="111">
        <f t="shared" si="5"/>
        <v>252</v>
      </c>
      <c r="H11" s="111">
        <f t="shared" si="5"/>
        <v>176</v>
      </c>
      <c r="I11" s="111">
        <f t="shared" si="5"/>
        <v>218</v>
      </c>
      <c r="J11" s="1">
        <f t="shared" si="5"/>
        <v>139</v>
      </c>
      <c r="K11" s="111">
        <f t="shared" si="5"/>
        <v>239</v>
      </c>
      <c r="L11" s="1">
        <f t="shared" si="5"/>
        <v>164</v>
      </c>
      <c r="M11" s="1">
        <f t="shared" si="5"/>
        <v>189</v>
      </c>
      <c r="N11" s="1">
        <f t="shared" si="5"/>
        <v>176</v>
      </c>
      <c r="O11" s="1">
        <f t="shared" si="5"/>
        <v>281</v>
      </c>
      <c r="P11" s="111">
        <f t="shared" si="5"/>
        <v>260</v>
      </c>
      <c r="Q11" s="1">
        <f t="shared" si="5"/>
        <v>202</v>
      </c>
      <c r="R11" s="1">
        <f t="shared" si="5"/>
        <v>164</v>
      </c>
      <c r="S11" s="111">
        <f t="shared" si="5"/>
        <v>218</v>
      </c>
      <c r="T11" s="111">
        <f t="shared" si="5"/>
        <v>218</v>
      </c>
      <c r="U11" s="111">
        <f t="shared" si="5"/>
        <v>244</v>
      </c>
      <c r="V11" s="1">
        <f t="shared" ref="V11" si="7">ROUND(V$3/100*$B4*$E$8,0)</f>
        <v>260</v>
      </c>
    </row>
    <row r="12" spans="1:22" x14ac:dyDescent="0.3">
      <c r="E12" s="1">
        <v>4</v>
      </c>
      <c r="F12" s="1">
        <f t="shared" si="5"/>
        <v>1210</v>
      </c>
      <c r="G12" s="111">
        <f t="shared" si="5"/>
        <v>1512</v>
      </c>
      <c r="H12" s="111">
        <f t="shared" si="5"/>
        <v>1058</v>
      </c>
      <c r="I12" s="111">
        <f t="shared" si="5"/>
        <v>1310</v>
      </c>
      <c r="J12" s="1">
        <f t="shared" si="5"/>
        <v>832</v>
      </c>
      <c r="K12" s="111">
        <f t="shared" si="5"/>
        <v>1436</v>
      </c>
      <c r="L12" s="1">
        <f t="shared" si="5"/>
        <v>983</v>
      </c>
      <c r="M12" s="1">
        <f t="shared" si="5"/>
        <v>1134</v>
      </c>
      <c r="N12" s="1">
        <f t="shared" si="5"/>
        <v>1058</v>
      </c>
      <c r="O12" s="1">
        <f t="shared" si="5"/>
        <v>1688</v>
      </c>
      <c r="P12" s="111">
        <f t="shared" si="5"/>
        <v>1562</v>
      </c>
      <c r="Q12" s="1">
        <f t="shared" si="5"/>
        <v>1210</v>
      </c>
      <c r="R12" s="1">
        <f t="shared" si="5"/>
        <v>983</v>
      </c>
      <c r="S12" s="111">
        <f t="shared" si="5"/>
        <v>1310</v>
      </c>
      <c r="T12" s="111">
        <f t="shared" si="5"/>
        <v>1310</v>
      </c>
      <c r="U12" s="111">
        <f t="shared" si="5"/>
        <v>1462</v>
      </c>
      <c r="V12" s="1">
        <f t="shared" ref="V12" si="8">ROUND(V$3/100*$B5*$E$8,0)</f>
        <v>1562</v>
      </c>
    </row>
    <row r="13" spans="1:22" x14ac:dyDescent="0.3">
      <c r="E13" s="1">
        <v>5</v>
      </c>
      <c r="F13" s="1">
        <f t="shared" si="5"/>
        <v>4536</v>
      </c>
      <c r="G13" s="111">
        <f t="shared" si="5"/>
        <v>5670</v>
      </c>
      <c r="H13" s="111">
        <f t="shared" si="5"/>
        <v>3969</v>
      </c>
      <c r="I13" s="111">
        <f t="shared" si="5"/>
        <v>4914</v>
      </c>
      <c r="J13" s="1">
        <f t="shared" si="5"/>
        <v>3119</v>
      </c>
      <c r="K13" s="111">
        <f t="shared" si="5"/>
        <v>5387</v>
      </c>
      <c r="L13" s="1">
        <f t="shared" si="5"/>
        <v>3686</v>
      </c>
      <c r="M13" s="1">
        <f t="shared" si="5"/>
        <v>4253</v>
      </c>
      <c r="N13" s="1">
        <f t="shared" si="5"/>
        <v>3969</v>
      </c>
      <c r="O13" s="1">
        <f t="shared" si="5"/>
        <v>6332</v>
      </c>
      <c r="P13" s="111">
        <f t="shared" si="5"/>
        <v>5859</v>
      </c>
      <c r="Q13" s="1">
        <f t="shared" si="5"/>
        <v>4536</v>
      </c>
      <c r="R13" s="1">
        <f t="shared" si="5"/>
        <v>3686</v>
      </c>
      <c r="S13" s="111">
        <f t="shared" si="5"/>
        <v>4914</v>
      </c>
      <c r="T13" s="111">
        <f t="shared" si="5"/>
        <v>4914</v>
      </c>
      <c r="U13" s="111">
        <f t="shared" si="5"/>
        <v>5481</v>
      </c>
      <c r="V13" s="1">
        <f t="shared" ref="V13" si="9">ROUND(V$3/100*$B6*$E$8,0)</f>
        <v>5859</v>
      </c>
    </row>
    <row r="14" spans="1:22" x14ac:dyDescent="0.3">
      <c r="G14" s="111"/>
      <c r="H14" s="111"/>
      <c r="I14" s="111"/>
      <c r="K14" s="111"/>
      <c r="P14" s="111"/>
      <c r="S14" s="111"/>
      <c r="T14" s="111"/>
      <c r="U14" s="111"/>
    </row>
    <row r="15" spans="1:22" x14ac:dyDescent="0.3">
      <c r="F15" s="3" t="s">
        <v>232</v>
      </c>
      <c r="G15" s="112" t="s">
        <v>231</v>
      </c>
      <c r="H15" s="111"/>
      <c r="I15" s="111"/>
      <c r="K15" s="111"/>
      <c r="P15" s="111"/>
      <c r="S15" s="111"/>
      <c r="T15" s="111"/>
      <c r="U15" s="111"/>
    </row>
    <row r="16" spans="1:22" x14ac:dyDescent="0.3">
      <c r="E16" s="1">
        <v>1</v>
      </c>
      <c r="F16" s="1">
        <f>F$4/100*F$5*$B2</f>
        <v>2.6</v>
      </c>
      <c r="G16" s="111">
        <f t="shared" ref="G16:V16" si="10">G$4/100*G$5*$B2</f>
        <v>2.08</v>
      </c>
      <c r="H16" s="111">
        <f t="shared" si="10"/>
        <v>2.9714285714285715</v>
      </c>
      <c r="I16" s="111">
        <f t="shared" si="10"/>
        <v>2.4</v>
      </c>
      <c r="J16" s="1">
        <f t="shared" si="10"/>
        <v>3.7818181818181817</v>
      </c>
      <c r="K16" s="111">
        <f t="shared" si="10"/>
        <v>2.1894736842105265</v>
      </c>
      <c r="L16" s="1">
        <f t="shared" si="10"/>
        <v>3.2</v>
      </c>
      <c r="M16" s="1">
        <f t="shared" si="10"/>
        <v>2.7733333333333339</v>
      </c>
      <c r="N16" s="1">
        <f t="shared" si="10"/>
        <v>2.9714285714285715</v>
      </c>
      <c r="O16" s="1">
        <f t="shared" si="10"/>
        <v>1.862686567164179</v>
      </c>
      <c r="P16" s="111">
        <f t="shared" si="10"/>
        <v>2.0129032258064514</v>
      </c>
      <c r="Q16" s="1">
        <f t="shared" si="10"/>
        <v>2.6</v>
      </c>
      <c r="R16" s="1">
        <f t="shared" si="10"/>
        <v>3.2</v>
      </c>
      <c r="S16" s="111">
        <f t="shared" si="10"/>
        <v>2.4</v>
      </c>
      <c r="T16" s="111">
        <f t="shared" si="10"/>
        <v>2.4</v>
      </c>
      <c r="U16" s="111">
        <f t="shared" si="10"/>
        <v>2.1517241379310343</v>
      </c>
      <c r="V16" s="1">
        <f t="shared" si="10"/>
        <v>2.0129032258064514</v>
      </c>
    </row>
    <row r="17" spans="5:22" x14ac:dyDescent="0.3">
      <c r="E17" s="1">
        <v>2</v>
      </c>
      <c r="F17" s="1">
        <f t="shared" ref="F17:U20" si="11">F$4/100*F$5*$B3</f>
        <v>13</v>
      </c>
      <c r="G17" s="111">
        <f t="shared" si="11"/>
        <v>10.4</v>
      </c>
      <c r="H17" s="111">
        <f t="shared" si="11"/>
        <v>14.857142857142858</v>
      </c>
      <c r="I17" s="111">
        <f t="shared" si="11"/>
        <v>12</v>
      </c>
      <c r="J17" s="1">
        <f t="shared" si="11"/>
        <v>18.90909090909091</v>
      </c>
      <c r="K17" s="111">
        <f t="shared" si="11"/>
        <v>10.947368421052632</v>
      </c>
      <c r="L17" s="1">
        <f t="shared" si="11"/>
        <v>16</v>
      </c>
      <c r="M17" s="1">
        <f t="shared" si="11"/>
        <v>13.866666666666669</v>
      </c>
      <c r="N17" s="1">
        <f t="shared" si="11"/>
        <v>14.857142857142858</v>
      </c>
      <c r="O17" s="1">
        <f t="shared" si="11"/>
        <v>9.3134328358208958</v>
      </c>
      <c r="P17" s="111">
        <f t="shared" si="11"/>
        <v>10.064516129032258</v>
      </c>
      <c r="Q17" s="1">
        <f t="shared" si="11"/>
        <v>13</v>
      </c>
      <c r="R17" s="1">
        <f t="shared" si="11"/>
        <v>16</v>
      </c>
      <c r="S17" s="111">
        <f t="shared" si="11"/>
        <v>12</v>
      </c>
      <c r="T17" s="111">
        <f t="shared" si="11"/>
        <v>12</v>
      </c>
      <c r="U17" s="111">
        <f t="shared" si="11"/>
        <v>10.758620689655173</v>
      </c>
      <c r="V17" s="1">
        <f t="shared" ref="V17" si="12">V$4/100*V$5*$B3</f>
        <v>10.064516129032258</v>
      </c>
    </row>
    <row r="18" spans="5:22" x14ac:dyDescent="0.3">
      <c r="E18" s="1">
        <v>3</v>
      </c>
      <c r="F18" s="1">
        <f t="shared" si="11"/>
        <v>52</v>
      </c>
      <c r="G18" s="111">
        <f t="shared" si="11"/>
        <v>41.6</v>
      </c>
      <c r="H18" s="111">
        <f t="shared" si="11"/>
        <v>59.428571428571431</v>
      </c>
      <c r="I18" s="111">
        <f t="shared" si="11"/>
        <v>48</v>
      </c>
      <c r="J18" s="1">
        <f t="shared" si="11"/>
        <v>75.63636363636364</v>
      </c>
      <c r="K18" s="111">
        <f t="shared" si="11"/>
        <v>43.789473684210527</v>
      </c>
      <c r="L18" s="1">
        <f t="shared" si="11"/>
        <v>64</v>
      </c>
      <c r="M18" s="1">
        <f t="shared" si="11"/>
        <v>55.466666666666676</v>
      </c>
      <c r="N18" s="1">
        <f t="shared" si="11"/>
        <v>59.428571428571431</v>
      </c>
      <c r="O18" s="1">
        <f t="shared" si="11"/>
        <v>37.253731343283583</v>
      </c>
      <c r="P18" s="111">
        <f t="shared" si="11"/>
        <v>40.258064516129032</v>
      </c>
      <c r="Q18" s="1">
        <f t="shared" si="11"/>
        <v>52</v>
      </c>
      <c r="R18" s="1">
        <f t="shared" si="11"/>
        <v>64</v>
      </c>
      <c r="S18" s="111">
        <f t="shared" si="11"/>
        <v>48</v>
      </c>
      <c r="T18" s="111">
        <f t="shared" si="11"/>
        <v>48</v>
      </c>
      <c r="U18" s="111">
        <f t="shared" si="11"/>
        <v>43.03448275862069</v>
      </c>
      <c r="V18" s="1">
        <f t="shared" ref="V18" si="13">V$4/100*V$5*$B4</f>
        <v>40.258064516129032</v>
      </c>
    </row>
    <row r="19" spans="5:22" x14ac:dyDescent="0.3">
      <c r="E19" s="1">
        <v>4</v>
      </c>
      <c r="F19" s="1">
        <f t="shared" si="11"/>
        <v>312</v>
      </c>
      <c r="G19" s="111">
        <f t="shared" si="11"/>
        <v>249.60000000000002</v>
      </c>
      <c r="H19" s="111">
        <f t="shared" si="11"/>
        <v>356.57142857142856</v>
      </c>
      <c r="I19" s="111">
        <f t="shared" si="11"/>
        <v>288</v>
      </c>
      <c r="J19" s="1">
        <f t="shared" si="11"/>
        <v>453.81818181818181</v>
      </c>
      <c r="K19" s="111">
        <f t="shared" si="11"/>
        <v>262.73684210526318</v>
      </c>
      <c r="L19" s="1">
        <f t="shared" si="11"/>
        <v>384</v>
      </c>
      <c r="M19" s="1">
        <f t="shared" si="11"/>
        <v>332.80000000000007</v>
      </c>
      <c r="N19" s="1">
        <f t="shared" si="11"/>
        <v>356.57142857142856</v>
      </c>
      <c r="O19" s="1">
        <f t="shared" si="11"/>
        <v>223.52238805970148</v>
      </c>
      <c r="P19" s="111">
        <f t="shared" si="11"/>
        <v>241.54838709677421</v>
      </c>
      <c r="Q19" s="1">
        <f t="shared" si="11"/>
        <v>312</v>
      </c>
      <c r="R19" s="1">
        <f t="shared" si="11"/>
        <v>384</v>
      </c>
      <c r="S19" s="111">
        <f t="shared" si="11"/>
        <v>288</v>
      </c>
      <c r="T19" s="111">
        <f t="shared" si="11"/>
        <v>288</v>
      </c>
      <c r="U19" s="111">
        <f t="shared" si="11"/>
        <v>258.20689655172413</v>
      </c>
      <c r="V19" s="1">
        <f t="shared" ref="V19" si="14">V$4/100*V$5*$B5</f>
        <v>241.54838709677421</v>
      </c>
    </row>
    <row r="20" spans="5:22" x14ac:dyDescent="0.3">
      <c r="E20" s="1">
        <v>5</v>
      </c>
      <c r="F20" s="1">
        <f t="shared" si="11"/>
        <v>1170</v>
      </c>
      <c r="G20" s="111">
        <f t="shared" si="11"/>
        <v>936.00000000000011</v>
      </c>
      <c r="H20" s="111">
        <f t="shared" si="11"/>
        <v>1337.1428571428571</v>
      </c>
      <c r="I20" s="111">
        <f t="shared" si="11"/>
        <v>1080</v>
      </c>
      <c r="J20" s="1">
        <f t="shared" si="11"/>
        <v>1701.8181818181818</v>
      </c>
      <c r="K20" s="111">
        <f t="shared" si="11"/>
        <v>985.26315789473688</v>
      </c>
      <c r="L20" s="1">
        <f t="shared" si="11"/>
        <v>1440</v>
      </c>
      <c r="M20" s="1">
        <f t="shared" si="11"/>
        <v>1248.0000000000002</v>
      </c>
      <c r="N20" s="1">
        <f t="shared" si="11"/>
        <v>1337.1428571428571</v>
      </c>
      <c r="O20" s="1">
        <f t="shared" si="11"/>
        <v>838.20895522388059</v>
      </c>
      <c r="P20" s="111">
        <f t="shared" si="11"/>
        <v>905.80645161290329</v>
      </c>
      <c r="Q20" s="1">
        <f t="shared" si="11"/>
        <v>1170</v>
      </c>
      <c r="R20" s="1">
        <f t="shared" si="11"/>
        <v>1440</v>
      </c>
      <c r="S20" s="111">
        <f t="shared" si="11"/>
        <v>1080</v>
      </c>
      <c r="T20" s="111">
        <f t="shared" si="11"/>
        <v>1080</v>
      </c>
      <c r="U20" s="111">
        <f t="shared" si="11"/>
        <v>968.27586206896558</v>
      </c>
      <c r="V20" s="1">
        <f t="shared" ref="V20" si="15">V$4/100*V$5*$B6</f>
        <v>905.80645161290329</v>
      </c>
    </row>
    <row r="21" spans="5:22" x14ac:dyDescent="0.3">
      <c r="G21" s="111"/>
      <c r="H21" s="111"/>
      <c r="I21" s="111"/>
      <c r="K21" s="111"/>
      <c r="P21" s="111"/>
      <c r="S21" s="111"/>
      <c r="T21" s="111"/>
      <c r="U21" s="111"/>
    </row>
    <row r="22" spans="5:22" x14ac:dyDescent="0.3">
      <c r="F22" s="3" t="s">
        <v>233</v>
      </c>
      <c r="G22" s="112" t="s">
        <v>236</v>
      </c>
      <c r="H22" s="111"/>
      <c r="I22" s="111"/>
      <c r="K22" s="111"/>
      <c r="P22" s="111"/>
      <c r="S22" s="111"/>
      <c r="T22" s="111"/>
      <c r="U22" s="111"/>
    </row>
    <row r="23" spans="5:22" x14ac:dyDescent="0.3">
      <c r="E23" s="1">
        <v>1</v>
      </c>
      <c r="F23" s="60">
        <v>0.4</v>
      </c>
      <c r="G23" s="113">
        <v>0.3</v>
      </c>
      <c r="H23" s="113">
        <v>0.4</v>
      </c>
      <c r="I23" s="113">
        <v>0.3</v>
      </c>
      <c r="J23" s="60">
        <v>0.3</v>
      </c>
      <c r="K23" s="113">
        <v>0.2</v>
      </c>
      <c r="L23" s="60">
        <v>0.35</v>
      </c>
      <c r="M23" s="60">
        <v>1.1000000000000001</v>
      </c>
      <c r="N23" s="60">
        <v>0.3</v>
      </c>
      <c r="O23" s="60">
        <v>0.3</v>
      </c>
      <c r="P23" s="113">
        <v>0.3</v>
      </c>
      <c r="Q23" s="60">
        <v>0.3</v>
      </c>
      <c r="R23" s="60">
        <v>0.25</v>
      </c>
      <c r="S23" s="113">
        <v>0.4</v>
      </c>
      <c r="T23" s="113">
        <v>0.4</v>
      </c>
      <c r="U23" s="113">
        <v>0.2</v>
      </c>
      <c r="V23" s="60">
        <v>0.4</v>
      </c>
    </row>
    <row r="24" spans="5:22" x14ac:dyDescent="0.3">
      <c r="E24" s="1">
        <v>2</v>
      </c>
      <c r="F24" s="60">
        <v>0.4</v>
      </c>
      <c r="G24" s="113">
        <v>0.3</v>
      </c>
      <c r="H24" s="113">
        <v>0.4</v>
      </c>
      <c r="I24" s="113">
        <v>0.3</v>
      </c>
      <c r="J24" s="60">
        <v>0.3</v>
      </c>
      <c r="K24" s="113">
        <v>0.25</v>
      </c>
      <c r="L24" s="60">
        <v>0.35</v>
      </c>
      <c r="M24" s="60">
        <v>1.1000000000000001</v>
      </c>
      <c r="N24" s="60">
        <v>0.3</v>
      </c>
      <c r="O24" s="60">
        <v>0.35</v>
      </c>
      <c r="P24" s="113">
        <v>0.35</v>
      </c>
      <c r="Q24" s="60">
        <v>0.35</v>
      </c>
      <c r="R24" s="60">
        <v>0.3</v>
      </c>
      <c r="S24" s="113">
        <v>0.4</v>
      </c>
      <c r="T24" s="113">
        <v>0.4</v>
      </c>
      <c r="U24" s="113">
        <v>0.2</v>
      </c>
      <c r="V24" s="60">
        <v>0.4</v>
      </c>
    </row>
    <row r="25" spans="5:22" x14ac:dyDescent="0.3">
      <c r="E25" s="1">
        <v>3</v>
      </c>
      <c r="F25" s="60">
        <v>0.5</v>
      </c>
      <c r="G25" s="113">
        <v>0.35</v>
      </c>
      <c r="H25" s="113">
        <v>0.4</v>
      </c>
      <c r="I25" s="113">
        <v>0.3</v>
      </c>
      <c r="J25" s="60">
        <v>0.4</v>
      </c>
      <c r="K25" s="113">
        <v>0.3</v>
      </c>
      <c r="L25" s="60">
        <v>0.4</v>
      </c>
      <c r="M25" s="60">
        <v>1.1000000000000001</v>
      </c>
      <c r="N25" s="60">
        <v>0.3</v>
      </c>
      <c r="O25" s="60">
        <v>0.35</v>
      </c>
      <c r="P25" s="113">
        <v>0.4</v>
      </c>
      <c r="Q25" s="60">
        <v>0.4</v>
      </c>
      <c r="R25" s="60">
        <v>0.3</v>
      </c>
      <c r="S25" s="113">
        <v>0.4</v>
      </c>
      <c r="T25" s="113">
        <v>0.45</v>
      </c>
      <c r="U25" s="113">
        <v>0.25</v>
      </c>
      <c r="V25" s="60">
        <v>0.4</v>
      </c>
    </row>
    <row r="26" spans="5:22" x14ac:dyDescent="0.3">
      <c r="E26" s="1">
        <v>4</v>
      </c>
      <c r="F26" s="87">
        <v>0.5</v>
      </c>
      <c r="G26" s="113">
        <v>0.35</v>
      </c>
      <c r="H26" s="113">
        <v>0.4</v>
      </c>
      <c r="I26" s="113">
        <v>0.35</v>
      </c>
      <c r="J26" s="87">
        <v>0.45</v>
      </c>
      <c r="K26" s="113">
        <v>0.3</v>
      </c>
      <c r="L26" s="87">
        <v>0.4</v>
      </c>
      <c r="M26" s="87">
        <v>1.1000000000000001</v>
      </c>
      <c r="N26" s="87">
        <v>0.4</v>
      </c>
      <c r="O26" s="87">
        <v>0.35</v>
      </c>
      <c r="P26" s="113">
        <v>0.45</v>
      </c>
      <c r="Q26" s="87">
        <v>0.45</v>
      </c>
      <c r="R26" s="87">
        <v>0.35</v>
      </c>
      <c r="S26" s="113">
        <v>0.45</v>
      </c>
      <c r="T26" s="113">
        <v>0.45</v>
      </c>
      <c r="U26" s="113">
        <v>0.3</v>
      </c>
      <c r="V26" s="60">
        <v>0.4</v>
      </c>
    </row>
    <row r="27" spans="5:22" x14ac:dyDescent="0.3">
      <c r="E27" s="1">
        <v>5</v>
      </c>
      <c r="F27" s="87">
        <v>0.5</v>
      </c>
      <c r="G27" s="113">
        <v>0.4</v>
      </c>
      <c r="H27" s="113">
        <v>0.4</v>
      </c>
      <c r="I27" s="113">
        <v>0.4</v>
      </c>
      <c r="J27" s="87">
        <v>0.5</v>
      </c>
      <c r="K27" s="113">
        <v>0.35</v>
      </c>
      <c r="L27" s="87">
        <v>0.45</v>
      </c>
      <c r="M27" s="87">
        <v>1.1000000000000001</v>
      </c>
      <c r="N27" s="87">
        <v>0.4</v>
      </c>
      <c r="O27" s="87">
        <v>0.4</v>
      </c>
      <c r="P27" s="113">
        <v>0.5</v>
      </c>
      <c r="Q27" s="87">
        <v>0.5</v>
      </c>
      <c r="R27" s="87">
        <v>0.4</v>
      </c>
      <c r="S27" s="113">
        <v>0.5</v>
      </c>
      <c r="T27" s="113">
        <v>0.45</v>
      </c>
      <c r="U27" s="113">
        <v>0.3</v>
      </c>
      <c r="V27" s="60">
        <v>0.4</v>
      </c>
    </row>
    <row r="28" spans="5:22" x14ac:dyDescent="0.3">
      <c r="G28" s="111"/>
      <c r="H28" s="111"/>
      <c r="I28" s="111"/>
      <c r="K28" s="111"/>
      <c r="P28" s="111"/>
      <c r="S28" s="111"/>
      <c r="T28" s="111"/>
      <c r="U28" s="111"/>
    </row>
    <row r="29" spans="5:22" x14ac:dyDescent="0.3">
      <c r="F29" s="3" t="s">
        <v>230</v>
      </c>
      <c r="G29" s="112" t="s">
        <v>234</v>
      </c>
      <c r="H29" s="111"/>
      <c r="I29" s="111"/>
      <c r="K29" s="111"/>
      <c r="P29" s="111"/>
      <c r="S29" s="111"/>
      <c r="T29" s="111"/>
      <c r="U29" s="111"/>
    </row>
    <row r="30" spans="5:22" x14ac:dyDescent="0.3">
      <c r="E30" s="1">
        <v>1</v>
      </c>
      <c r="F30" s="1">
        <f>ROUND(F16/F23,0)</f>
        <v>7</v>
      </c>
      <c r="G30" s="111">
        <f t="shared" ref="G30:U30" si="16">ROUND(G16/G23,0)</f>
        <v>7</v>
      </c>
      <c r="H30" s="111">
        <f t="shared" si="16"/>
        <v>7</v>
      </c>
      <c r="I30" s="111">
        <f t="shared" si="16"/>
        <v>8</v>
      </c>
      <c r="J30" s="1">
        <f t="shared" si="16"/>
        <v>13</v>
      </c>
      <c r="K30" s="111">
        <f t="shared" si="16"/>
        <v>11</v>
      </c>
      <c r="L30" s="1">
        <f t="shared" si="16"/>
        <v>9</v>
      </c>
      <c r="M30" s="1">
        <f t="shared" si="16"/>
        <v>3</v>
      </c>
      <c r="N30" s="1">
        <f t="shared" si="16"/>
        <v>10</v>
      </c>
      <c r="O30" s="1">
        <f t="shared" si="16"/>
        <v>6</v>
      </c>
      <c r="P30" s="111">
        <f t="shared" si="16"/>
        <v>7</v>
      </c>
      <c r="Q30" s="1">
        <f t="shared" si="16"/>
        <v>9</v>
      </c>
      <c r="R30" s="1">
        <f t="shared" si="16"/>
        <v>13</v>
      </c>
      <c r="S30" s="111">
        <f t="shared" si="16"/>
        <v>6</v>
      </c>
      <c r="T30" s="111">
        <f t="shared" si="16"/>
        <v>6</v>
      </c>
      <c r="U30" s="111">
        <f t="shared" si="16"/>
        <v>11</v>
      </c>
      <c r="V30" s="1">
        <f t="shared" ref="V30" si="17">ROUND(V16/V23,0)</f>
        <v>5</v>
      </c>
    </row>
    <row r="31" spans="5:22" x14ac:dyDescent="0.3">
      <c r="E31" s="1">
        <v>2</v>
      </c>
      <c r="F31" s="1">
        <f t="shared" ref="F31:U34" si="18">ROUND(F17/F24,0)</f>
        <v>33</v>
      </c>
      <c r="G31" s="111">
        <f t="shared" si="18"/>
        <v>35</v>
      </c>
      <c r="H31" s="111">
        <f t="shared" si="18"/>
        <v>37</v>
      </c>
      <c r="I31" s="111">
        <f t="shared" si="18"/>
        <v>40</v>
      </c>
      <c r="J31" s="1">
        <f t="shared" si="18"/>
        <v>63</v>
      </c>
      <c r="K31" s="111">
        <f t="shared" si="18"/>
        <v>44</v>
      </c>
      <c r="L31" s="1">
        <f t="shared" si="18"/>
        <v>46</v>
      </c>
      <c r="M31" s="1">
        <f t="shared" si="18"/>
        <v>13</v>
      </c>
      <c r="N31" s="1">
        <f t="shared" si="18"/>
        <v>50</v>
      </c>
      <c r="O31" s="1">
        <f t="shared" si="18"/>
        <v>27</v>
      </c>
      <c r="P31" s="111">
        <f t="shared" si="18"/>
        <v>29</v>
      </c>
      <c r="Q31" s="1">
        <f t="shared" si="18"/>
        <v>37</v>
      </c>
      <c r="R31" s="1">
        <f t="shared" si="18"/>
        <v>53</v>
      </c>
      <c r="S31" s="111">
        <f t="shared" si="18"/>
        <v>30</v>
      </c>
      <c r="T31" s="111">
        <f t="shared" si="18"/>
        <v>30</v>
      </c>
      <c r="U31" s="111">
        <f t="shared" si="18"/>
        <v>54</v>
      </c>
      <c r="V31" s="1">
        <f t="shared" ref="V31" si="19">ROUND(V17/V24,0)</f>
        <v>25</v>
      </c>
    </row>
    <row r="32" spans="5:22" x14ac:dyDescent="0.3">
      <c r="E32" s="1">
        <v>3</v>
      </c>
      <c r="F32" s="1">
        <f t="shared" si="18"/>
        <v>104</v>
      </c>
      <c r="G32" s="111">
        <f t="shared" si="18"/>
        <v>119</v>
      </c>
      <c r="H32" s="111">
        <f t="shared" si="18"/>
        <v>149</v>
      </c>
      <c r="I32" s="111">
        <f t="shared" si="18"/>
        <v>160</v>
      </c>
      <c r="J32" s="1">
        <f t="shared" si="18"/>
        <v>189</v>
      </c>
      <c r="K32" s="111">
        <f t="shared" si="18"/>
        <v>146</v>
      </c>
      <c r="L32" s="1">
        <f t="shared" si="18"/>
        <v>160</v>
      </c>
      <c r="M32" s="1">
        <f t="shared" si="18"/>
        <v>50</v>
      </c>
      <c r="N32" s="1">
        <f t="shared" si="18"/>
        <v>198</v>
      </c>
      <c r="O32" s="1">
        <f t="shared" si="18"/>
        <v>106</v>
      </c>
      <c r="P32" s="111">
        <f t="shared" si="18"/>
        <v>101</v>
      </c>
      <c r="Q32" s="1">
        <f t="shared" si="18"/>
        <v>130</v>
      </c>
      <c r="R32" s="1">
        <f t="shared" si="18"/>
        <v>213</v>
      </c>
      <c r="S32" s="111">
        <f t="shared" si="18"/>
        <v>120</v>
      </c>
      <c r="T32" s="111">
        <f t="shared" si="18"/>
        <v>107</v>
      </c>
      <c r="U32" s="111">
        <f t="shared" si="18"/>
        <v>172</v>
      </c>
      <c r="V32" s="1">
        <f t="shared" ref="V32" si="20">ROUND(V18/V25,0)</f>
        <v>101</v>
      </c>
    </row>
    <row r="33" spans="5:22" x14ac:dyDescent="0.3">
      <c r="E33" s="1">
        <v>4</v>
      </c>
      <c r="F33" s="1">
        <f t="shared" si="18"/>
        <v>624</v>
      </c>
      <c r="G33" s="111">
        <f t="shared" si="18"/>
        <v>713</v>
      </c>
      <c r="H33" s="111">
        <f t="shared" si="18"/>
        <v>891</v>
      </c>
      <c r="I33" s="111">
        <f t="shared" si="18"/>
        <v>823</v>
      </c>
      <c r="J33" s="1">
        <f t="shared" si="18"/>
        <v>1008</v>
      </c>
      <c r="K33" s="111">
        <f t="shared" si="18"/>
        <v>876</v>
      </c>
      <c r="L33" s="1">
        <f t="shared" si="18"/>
        <v>960</v>
      </c>
      <c r="M33" s="1">
        <f t="shared" si="18"/>
        <v>303</v>
      </c>
      <c r="N33" s="1">
        <f t="shared" si="18"/>
        <v>891</v>
      </c>
      <c r="O33" s="1">
        <f t="shared" si="18"/>
        <v>639</v>
      </c>
      <c r="P33" s="111">
        <f t="shared" si="18"/>
        <v>537</v>
      </c>
      <c r="Q33" s="1">
        <f t="shared" si="18"/>
        <v>693</v>
      </c>
      <c r="R33" s="1">
        <f t="shared" si="18"/>
        <v>1097</v>
      </c>
      <c r="S33" s="111">
        <f t="shared" si="18"/>
        <v>640</v>
      </c>
      <c r="T33" s="111">
        <f t="shared" si="18"/>
        <v>640</v>
      </c>
      <c r="U33" s="111">
        <f t="shared" si="18"/>
        <v>861</v>
      </c>
      <c r="V33" s="1">
        <f t="shared" ref="V33" si="21">ROUND(V19/V26,0)</f>
        <v>604</v>
      </c>
    </row>
    <row r="34" spans="5:22" x14ac:dyDescent="0.3">
      <c r="E34" s="1">
        <v>5</v>
      </c>
      <c r="F34" s="1">
        <f t="shared" si="18"/>
        <v>2340</v>
      </c>
      <c r="G34" s="111">
        <f t="shared" si="18"/>
        <v>2340</v>
      </c>
      <c r="H34" s="111">
        <f t="shared" si="18"/>
        <v>3343</v>
      </c>
      <c r="I34" s="111">
        <f t="shared" si="18"/>
        <v>2700</v>
      </c>
      <c r="J34" s="1">
        <f t="shared" si="18"/>
        <v>3404</v>
      </c>
      <c r="K34" s="111">
        <f t="shared" si="18"/>
        <v>2815</v>
      </c>
      <c r="L34" s="1">
        <f t="shared" si="18"/>
        <v>3200</v>
      </c>
      <c r="M34" s="1">
        <f t="shared" si="18"/>
        <v>1135</v>
      </c>
      <c r="N34" s="1">
        <f t="shared" si="18"/>
        <v>3343</v>
      </c>
      <c r="O34" s="1">
        <f t="shared" si="18"/>
        <v>2096</v>
      </c>
      <c r="P34" s="111">
        <f t="shared" si="18"/>
        <v>1812</v>
      </c>
      <c r="Q34" s="1">
        <f t="shared" si="18"/>
        <v>2340</v>
      </c>
      <c r="R34" s="1">
        <f t="shared" si="18"/>
        <v>3600</v>
      </c>
      <c r="S34" s="111">
        <f t="shared" si="18"/>
        <v>2160</v>
      </c>
      <c r="T34" s="111">
        <f t="shared" si="18"/>
        <v>2400</v>
      </c>
      <c r="U34" s="111">
        <f t="shared" si="18"/>
        <v>3228</v>
      </c>
      <c r="V34" s="1">
        <f t="shared" ref="V34" si="22">ROUND(V20/V27,0)</f>
        <v>2265</v>
      </c>
    </row>
    <row r="35" spans="5:22" x14ac:dyDescent="0.3">
      <c r="G35" s="111"/>
      <c r="H35" s="111"/>
      <c r="I35" s="111"/>
      <c r="K35" s="111"/>
      <c r="P35" s="111"/>
      <c r="S35" s="111"/>
      <c r="T35" s="111"/>
      <c r="U35" s="111"/>
    </row>
    <row r="36" spans="5:22" x14ac:dyDescent="0.3">
      <c r="F36" s="3" t="s">
        <v>18</v>
      </c>
      <c r="G36" s="111"/>
      <c r="H36" s="111"/>
      <c r="I36" s="111"/>
      <c r="K36" s="111"/>
      <c r="P36" s="111"/>
      <c r="S36" s="111"/>
      <c r="T36" s="111"/>
      <c r="U36" s="111"/>
    </row>
    <row r="37" spans="5:22" x14ac:dyDescent="0.3">
      <c r="E37" s="1">
        <v>1</v>
      </c>
      <c r="F37" s="1">
        <f>F23*10</f>
        <v>4</v>
      </c>
      <c r="G37" s="111">
        <f t="shared" ref="G37:U37" si="23">G23*10</f>
        <v>3</v>
      </c>
      <c r="H37" s="111">
        <f t="shared" si="23"/>
        <v>4</v>
      </c>
      <c r="I37" s="111">
        <f t="shared" si="23"/>
        <v>3</v>
      </c>
      <c r="J37" s="1">
        <f t="shared" si="23"/>
        <v>3</v>
      </c>
      <c r="K37" s="111">
        <f t="shared" si="23"/>
        <v>2</v>
      </c>
      <c r="L37" s="1">
        <f t="shared" si="23"/>
        <v>3.5</v>
      </c>
      <c r="M37" s="1">
        <f t="shared" si="23"/>
        <v>11</v>
      </c>
      <c r="N37" s="1">
        <f t="shared" si="23"/>
        <v>3</v>
      </c>
      <c r="O37" s="1">
        <f t="shared" si="23"/>
        <v>3</v>
      </c>
      <c r="P37" s="111">
        <f t="shared" si="23"/>
        <v>3</v>
      </c>
      <c r="Q37" s="1">
        <f t="shared" si="23"/>
        <v>3</v>
      </c>
      <c r="R37" s="1">
        <f t="shared" si="23"/>
        <v>2.5</v>
      </c>
      <c r="S37" s="111">
        <f t="shared" si="23"/>
        <v>4</v>
      </c>
      <c r="T37" s="111">
        <f t="shared" si="23"/>
        <v>4</v>
      </c>
      <c r="U37" s="111">
        <f t="shared" si="23"/>
        <v>2</v>
      </c>
      <c r="V37" s="1">
        <f t="shared" ref="V37" si="24">V23*10</f>
        <v>4</v>
      </c>
    </row>
    <row r="38" spans="5:22" x14ac:dyDescent="0.3">
      <c r="E38" s="1">
        <v>2</v>
      </c>
      <c r="F38" s="1">
        <f t="shared" ref="F38:U41" si="25">F24*10</f>
        <v>4</v>
      </c>
      <c r="G38" s="111">
        <f t="shared" si="25"/>
        <v>3</v>
      </c>
      <c r="H38" s="111">
        <f t="shared" si="25"/>
        <v>4</v>
      </c>
      <c r="I38" s="111">
        <f t="shared" si="25"/>
        <v>3</v>
      </c>
      <c r="J38" s="1">
        <f t="shared" si="25"/>
        <v>3</v>
      </c>
      <c r="K38" s="111">
        <f t="shared" si="25"/>
        <v>2.5</v>
      </c>
      <c r="L38" s="1">
        <f t="shared" si="25"/>
        <v>3.5</v>
      </c>
      <c r="M38" s="1">
        <f t="shared" si="25"/>
        <v>11</v>
      </c>
      <c r="N38" s="1">
        <f t="shared" si="25"/>
        <v>3</v>
      </c>
      <c r="O38" s="1">
        <f t="shared" si="25"/>
        <v>3.5</v>
      </c>
      <c r="P38" s="111">
        <f t="shared" si="25"/>
        <v>3.5</v>
      </c>
      <c r="Q38" s="1">
        <f t="shared" si="25"/>
        <v>3.5</v>
      </c>
      <c r="R38" s="1">
        <f t="shared" si="25"/>
        <v>3</v>
      </c>
      <c r="S38" s="111">
        <f t="shared" si="25"/>
        <v>4</v>
      </c>
      <c r="T38" s="111">
        <f t="shared" si="25"/>
        <v>4</v>
      </c>
      <c r="U38" s="111">
        <f t="shared" si="25"/>
        <v>2</v>
      </c>
      <c r="V38" s="1">
        <f t="shared" ref="V38" si="26">V24*10</f>
        <v>4</v>
      </c>
    </row>
    <row r="39" spans="5:22" x14ac:dyDescent="0.3">
      <c r="E39" s="1">
        <v>3</v>
      </c>
      <c r="F39" s="1">
        <f t="shared" si="25"/>
        <v>5</v>
      </c>
      <c r="G39" s="111">
        <f t="shared" si="25"/>
        <v>3.5</v>
      </c>
      <c r="H39" s="111">
        <f t="shared" si="25"/>
        <v>4</v>
      </c>
      <c r="I39" s="111">
        <f t="shared" si="25"/>
        <v>3</v>
      </c>
      <c r="J39" s="1">
        <f t="shared" si="25"/>
        <v>4</v>
      </c>
      <c r="K39" s="111">
        <f t="shared" si="25"/>
        <v>3</v>
      </c>
      <c r="L39" s="1">
        <f t="shared" si="25"/>
        <v>4</v>
      </c>
      <c r="M39" s="1">
        <f t="shared" si="25"/>
        <v>11</v>
      </c>
      <c r="N39" s="1">
        <f t="shared" si="25"/>
        <v>3</v>
      </c>
      <c r="O39" s="1">
        <f t="shared" si="25"/>
        <v>3.5</v>
      </c>
      <c r="P39" s="111">
        <f t="shared" si="25"/>
        <v>4</v>
      </c>
      <c r="Q39" s="1">
        <f t="shared" si="25"/>
        <v>4</v>
      </c>
      <c r="R39" s="1">
        <f t="shared" si="25"/>
        <v>3</v>
      </c>
      <c r="S39" s="111">
        <f t="shared" si="25"/>
        <v>4</v>
      </c>
      <c r="T39" s="111">
        <f t="shared" si="25"/>
        <v>4.5</v>
      </c>
      <c r="U39" s="111">
        <f t="shared" si="25"/>
        <v>2.5</v>
      </c>
      <c r="V39" s="1">
        <f t="shared" ref="V39" si="27">V25*10</f>
        <v>4</v>
      </c>
    </row>
    <row r="40" spans="5:22" x14ac:dyDescent="0.3">
      <c r="E40" s="1">
        <v>4</v>
      </c>
      <c r="F40" s="1">
        <f t="shared" si="25"/>
        <v>5</v>
      </c>
      <c r="G40" s="111">
        <f t="shared" si="25"/>
        <v>3.5</v>
      </c>
      <c r="H40" s="111">
        <f t="shared" si="25"/>
        <v>4</v>
      </c>
      <c r="I40" s="111">
        <f t="shared" si="25"/>
        <v>3.5</v>
      </c>
      <c r="J40" s="1">
        <f t="shared" si="25"/>
        <v>4.5</v>
      </c>
      <c r="K40" s="111">
        <f t="shared" si="25"/>
        <v>3</v>
      </c>
      <c r="L40" s="1">
        <f t="shared" si="25"/>
        <v>4</v>
      </c>
      <c r="M40" s="1">
        <f t="shared" si="25"/>
        <v>11</v>
      </c>
      <c r="N40" s="1">
        <f t="shared" si="25"/>
        <v>4</v>
      </c>
      <c r="O40" s="1">
        <f t="shared" si="25"/>
        <v>3.5</v>
      </c>
      <c r="P40" s="111">
        <f t="shared" si="25"/>
        <v>4.5</v>
      </c>
      <c r="Q40" s="1">
        <f t="shared" si="25"/>
        <v>4.5</v>
      </c>
      <c r="R40" s="1">
        <f t="shared" si="25"/>
        <v>3.5</v>
      </c>
      <c r="S40" s="111">
        <f t="shared" si="25"/>
        <v>4.5</v>
      </c>
      <c r="T40" s="111">
        <f t="shared" si="25"/>
        <v>4.5</v>
      </c>
      <c r="U40" s="111">
        <f t="shared" si="25"/>
        <v>3</v>
      </c>
      <c r="V40" s="1">
        <f t="shared" ref="V40" si="28">V26*10</f>
        <v>4</v>
      </c>
    </row>
    <row r="41" spans="5:22" x14ac:dyDescent="0.3">
      <c r="E41" s="1">
        <v>5</v>
      </c>
      <c r="F41" s="1">
        <f t="shared" si="25"/>
        <v>5</v>
      </c>
      <c r="G41" s="111">
        <f t="shared" si="25"/>
        <v>4</v>
      </c>
      <c r="H41" s="111">
        <f t="shared" si="25"/>
        <v>4</v>
      </c>
      <c r="I41" s="111">
        <f t="shared" si="25"/>
        <v>4</v>
      </c>
      <c r="J41" s="1">
        <f t="shared" si="25"/>
        <v>5</v>
      </c>
      <c r="K41" s="111">
        <f t="shared" si="25"/>
        <v>3.5</v>
      </c>
      <c r="L41" s="1">
        <f t="shared" si="25"/>
        <v>4.5</v>
      </c>
      <c r="M41" s="1">
        <f t="shared" si="25"/>
        <v>11</v>
      </c>
      <c r="N41" s="1">
        <f t="shared" si="25"/>
        <v>4</v>
      </c>
      <c r="O41" s="1">
        <f t="shared" si="25"/>
        <v>4</v>
      </c>
      <c r="P41" s="111">
        <f t="shared" si="25"/>
        <v>5</v>
      </c>
      <c r="Q41" s="1">
        <f t="shared" si="25"/>
        <v>5</v>
      </c>
      <c r="R41" s="1">
        <f t="shared" si="25"/>
        <v>4</v>
      </c>
      <c r="S41" s="111">
        <f t="shared" si="25"/>
        <v>5</v>
      </c>
      <c r="T41" s="111">
        <f t="shared" si="25"/>
        <v>4.5</v>
      </c>
      <c r="U41" s="111">
        <f t="shared" si="25"/>
        <v>3</v>
      </c>
      <c r="V41" s="1">
        <f t="shared" ref="V41" si="29">V27*10</f>
        <v>4</v>
      </c>
    </row>
    <row r="42" spans="5:22" x14ac:dyDescent="0.3">
      <c r="G42" s="111"/>
      <c r="H42" s="111"/>
      <c r="I42" s="111"/>
      <c r="K42" s="111"/>
      <c r="P42" s="111"/>
      <c r="S42" s="111"/>
      <c r="T42" s="111"/>
      <c r="U42" s="111"/>
    </row>
    <row r="43" spans="5:22" x14ac:dyDescent="0.3">
      <c r="F43" s="3" t="s">
        <v>235</v>
      </c>
      <c r="G43" s="111"/>
      <c r="H43" s="111"/>
      <c r="I43" s="111"/>
      <c r="J43" s="1" t="s">
        <v>28</v>
      </c>
      <c r="K43" s="111"/>
      <c r="M43" s="4"/>
      <c r="P43" s="111"/>
      <c r="S43" s="111"/>
      <c r="T43" s="111"/>
      <c r="U43" s="111"/>
    </row>
    <row r="44" spans="5:22" x14ac:dyDescent="0.3">
      <c r="E44" s="1">
        <v>1</v>
      </c>
      <c r="F44" s="1">
        <f>ROUND(1/F23,1)</f>
        <v>2.5</v>
      </c>
      <c r="G44" s="111">
        <f t="shared" ref="G44:U44" si="30">ROUND(1/G23,1)</f>
        <v>3.3</v>
      </c>
      <c r="H44" s="111">
        <f t="shared" si="30"/>
        <v>2.5</v>
      </c>
      <c r="I44" s="111">
        <f t="shared" si="30"/>
        <v>3.3</v>
      </c>
      <c r="J44" s="1">
        <f t="shared" si="30"/>
        <v>3.3</v>
      </c>
      <c r="K44" s="111">
        <f t="shared" si="30"/>
        <v>5</v>
      </c>
      <c r="L44" s="1">
        <f t="shared" si="30"/>
        <v>2.9</v>
      </c>
      <c r="M44" s="4">
        <f t="shared" si="30"/>
        <v>0.9</v>
      </c>
      <c r="N44" s="1">
        <f t="shared" si="30"/>
        <v>3.3</v>
      </c>
      <c r="O44" s="1">
        <f t="shared" si="30"/>
        <v>3.3</v>
      </c>
      <c r="P44" s="111">
        <f t="shared" si="30"/>
        <v>3.3</v>
      </c>
      <c r="Q44" s="1">
        <f t="shared" si="30"/>
        <v>3.3</v>
      </c>
      <c r="R44" s="1">
        <f t="shared" si="30"/>
        <v>4</v>
      </c>
      <c r="S44" s="111">
        <f t="shared" si="30"/>
        <v>2.5</v>
      </c>
      <c r="T44" s="111">
        <f t="shared" si="30"/>
        <v>2.5</v>
      </c>
      <c r="U44" s="111">
        <f t="shared" si="30"/>
        <v>5</v>
      </c>
      <c r="V44" s="1">
        <f t="shared" ref="V44" si="31">ROUND(1/V23,1)</f>
        <v>2.5</v>
      </c>
    </row>
    <row r="45" spans="5:22" x14ac:dyDescent="0.3">
      <c r="E45" s="1">
        <v>2</v>
      </c>
      <c r="F45" s="1">
        <f t="shared" ref="F45:U48" si="32">ROUND(1/F24,1)</f>
        <v>2.5</v>
      </c>
      <c r="G45" s="111">
        <f t="shared" si="32"/>
        <v>3.3</v>
      </c>
      <c r="H45" s="111">
        <f t="shared" si="32"/>
        <v>2.5</v>
      </c>
      <c r="I45" s="111">
        <f t="shared" si="32"/>
        <v>3.3</v>
      </c>
      <c r="J45" s="1">
        <f t="shared" si="32"/>
        <v>3.3</v>
      </c>
      <c r="K45" s="111">
        <f t="shared" si="32"/>
        <v>4</v>
      </c>
      <c r="L45" s="1">
        <f t="shared" si="32"/>
        <v>2.9</v>
      </c>
      <c r="M45" s="4">
        <f t="shared" si="32"/>
        <v>0.9</v>
      </c>
      <c r="N45" s="1">
        <f t="shared" si="32"/>
        <v>3.3</v>
      </c>
      <c r="O45" s="1">
        <f t="shared" si="32"/>
        <v>2.9</v>
      </c>
      <c r="P45" s="111">
        <f t="shared" si="32"/>
        <v>2.9</v>
      </c>
      <c r="Q45" s="1">
        <f t="shared" si="32"/>
        <v>2.9</v>
      </c>
      <c r="R45" s="1">
        <f t="shared" si="32"/>
        <v>3.3</v>
      </c>
      <c r="S45" s="111">
        <f t="shared" si="32"/>
        <v>2.5</v>
      </c>
      <c r="T45" s="111">
        <f t="shared" si="32"/>
        <v>2.5</v>
      </c>
      <c r="U45" s="111">
        <f t="shared" si="32"/>
        <v>5</v>
      </c>
      <c r="V45" s="1">
        <f t="shared" ref="V45" si="33">ROUND(1/V24,1)</f>
        <v>2.5</v>
      </c>
    </row>
    <row r="46" spans="5:22" x14ac:dyDescent="0.3">
      <c r="E46" s="1">
        <v>3</v>
      </c>
      <c r="F46" s="1">
        <f t="shared" si="32"/>
        <v>2</v>
      </c>
      <c r="G46" s="111">
        <f t="shared" si="32"/>
        <v>2.9</v>
      </c>
      <c r="H46" s="111">
        <f t="shared" si="32"/>
        <v>2.5</v>
      </c>
      <c r="I46" s="111">
        <f t="shared" si="32"/>
        <v>3.3</v>
      </c>
      <c r="J46" s="1">
        <f t="shared" si="32"/>
        <v>2.5</v>
      </c>
      <c r="K46" s="111">
        <f t="shared" si="32"/>
        <v>3.3</v>
      </c>
      <c r="L46" s="1">
        <f t="shared" si="32"/>
        <v>2.5</v>
      </c>
      <c r="M46" s="4">
        <f t="shared" si="32"/>
        <v>0.9</v>
      </c>
      <c r="N46" s="1">
        <f t="shared" si="32"/>
        <v>3.3</v>
      </c>
      <c r="O46" s="1">
        <f t="shared" si="32"/>
        <v>2.9</v>
      </c>
      <c r="P46" s="111">
        <f t="shared" si="32"/>
        <v>2.5</v>
      </c>
      <c r="Q46" s="1">
        <f t="shared" si="32"/>
        <v>2.5</v>
      </c>
      <c r="R46" s="1">
        <f t="shared" si="32"/>
        <v>3.3</v>
      </c>
      <c r="S46" s="111">
        <f t="shared" si="32"/>
        <v>2.5</v>
      </c>
      <c r="T46" s="111">
        <f t="shared" si="32"/>
        <v>2.2000000000000002</v>
      </c>
      <c r="U46" s="111">
        <f t="shared" si="32"/>
        <v>4</v>
      </c>
      <c r="V46" s="1">
        <f t="shared" ref="V46" si="34">ROUND(1/V25,1)</f>
        <v>2.5</v>
      </c>
    </row>
    <row r="47" spans="5:22" x14ac:dyDescent="0.3">
      <c r="E47" s="1">
        <v>4</v>
      </c>
      <c r="F47" s="1">
        <f t="shared" si="32"/>
        <v>2</v>
      </c>
      <c r="G47" s="111">
        <f t="shared" si="32"/>
        <v>2.9</v>
      </c>
      <c r="H47" s="111">
        <f t="shared" si="32"/>
        <v>2.5</v>
      </c>
      <c r="I47" s="111">
        <f t="shared" si="32"/>
        <v>2.9</v>
      </c>
      <c r="J47" s="1">
        <f t="shared" si="32"/>
        <v>2.2000000000000002</v>
      </c>
      <c r="K47" s="111">
        <f t="shared" si="32"/>
        <v>3.3</v>
      </c>
      <c r="L47" s="1">
        <f t="shared" si="32"/>
        <v>2.5</v>
      </c>
      <c r="M47" s="4">
        <f t="shared" si="32"/>
        <v>0.9</v>
      </c>
      <c r="N47" s="1">
        <f t="shared" si="32"/>
        <v>2.5</v>
      </c>
      <c r="O47" s="1">
        <f t="shared" si="32"/>
        <v>2.9</v>
      </c>
      <c r="P47" s="111">
        <f t="shared" si="32"/>
        <v>2.2000000000000002</v>
      </c>
      <c r="Q47" s="1">
        <f t="shared" si="32"/>
        <v>2.2000000000000002</v>
      </c>
      <c r="R47" s="1">
        <f t="shared" si="32"/>
        <v>2.9</v>
      </c>
      <c r="S47" s="111">
        <f t="shared" si="32"/>
        <v>2.2000000000000002</v>
      </c>
      <c r="T47" s="111">
        <f t="shared" si="32"/>
        <v>2.2000000000000002</v>
      </c>
      <c r="U47" s="111">
        <f t="shared" si="32"/>
        <v>3.3</v>
      </c>
      <c r="V47" s="1">
        <f t="shared" ref="V47" si="35">ROUND(1/V26,1)</f>
        <v>2.5</v>
      </c>
    </row>
    <row r="48" spans="5:22" x14ac:dyDescent="0.3">
      <c r="E48" s="1">
        <v>5</v>
      </c>
      <c r="F48" s="1">
        <f t="shared" si="32"/>
        <v>2</v>
      </c>
      <c r="G48" s="111">
        <f t="shared" si="32"/>
        <v>2.5</v>
      </c>
      <c r="H48" s="111">
        <f t="shared" si="32"/>
        <v>2.5</v>
      </c>
      <c r="I48" s="111">
        <f t="shared" si="32"/>
        <v>2.5</v>
      </c>
      <c r="J48" s="1">
        <f t="shared" si="32"/>
        <v>2</v>
      </c>
      <c r="K48" s="111">
        <f t="shared" si="32"/>
        <v>2.9</v>
      </c>
      <c r="L48" s="1">
        <f t="shared" si="32"/>
        <v>2.2000000000000002</v>
      </c>
      <c r="M48" s="4">
        <f t="shared" si="32"/>
        <v>0.9</v>
      </c>
      <c r="N48" s="1">
        <f t="shared" si="32"/>
        <v>2.5</v>
      </c>
      <c r="O48" s="1">
        <f t="shared" si="32"/>
        <v>2.5</v>
      </c>
      <c r="P48" s="111">
        <f t="shared" si="32"/>
        <v>2</v>
      </c>
      <c r="Q48" s="1">
        <f t="shared" si="32"/>
        <v>2</v>
      </c>
      <c r="R48" s="1">
        <f t="shared" si="32"/>
        <v>2.5</v>
      </c>
      <c r="S48" s="111">
        <f t="shared" si="32"/>
        <v>2</v>
      </c>
      <c r="T48" s="111">
        <f t="shared" si="32"/>
        <v>2.2000000000000002</v>
      </c>
      <c r="U48" s="111">
        <f t="shared" si="32"/>
        <v>3.3</v>
      </c>
      <c r="V48" s="1">
        <f t="shared" ref="V48" si="36">ROUND(1/V27,1)</f>
        <v>2.5</v>
      </c>
    </row>
    <row r="49" spans="2:31" x14ac:dyDescent="0.3">
      <c r="B49" s="1" t="s">
        <v>237</v>
      </c>
      <c r="F49" s="88" t="s">
        <v>12</v>
      </c>
      <c r="G49" s="114" t="s">
        <v>10</v>
      </c>
      <c r="H49" s="114" t="s">
        <v>11</v>
      </c>
      <c r="I49" s="114" t="s">
        <v>12</v>
      </c>
      <c r="J49" s="88" t="s">
        <v>84</v>
      </c>
      <c r="K49" s="114" t="s">
        <v>10</v>
      </c>
      <c r="L49" s="88" t="s">
        <v>12</v>
      </c>
      <c r="M49" s="88" t="s">
        <v>12</v>
      </c>
      <c r="N49" s="88" t="s">
        <v>12</v>
      </c>
      <c r="O49" s="88" t="s">
        <v>12</v>
      </c>
      <c r="P49" s="114" t="s">
        <v>10</v>
      </c>
      <c r="Q49" s="88" t="s">
        <v>12</v>
      </c>
      <c r="R49" s="88" t="s">
        <v>11</v>
      </c>
      <c r="S49" s="114" t="s">
        <v>11</v>
      </c>
      <c r="T49" s="114" t="s">
        <v>11</v>
      </c>
      <c r="U49" s="114" t="s">
        <v>84</v>
      </c>
      <c r="V49" s="88" t="s">
        <v>11</v>
      </c>
    </row>
    <row r="50" spans="2:31" x14ac:dyDescent="0.3">
      <c r="B50" s="1" t="s">
        <v>238</v>
      </c>
    </row>
    <row r="51" spans="2:31" x14ac:dyDescent="0.3">
      <c r="B51" s="1" t="s">
        <v>239</v>
      </c>
    </row>
    <row r="52" spans="2:31" x14ac:dyDescent="0.3">
      <c r="B52" s="1" t="s">
        <v>240</v>
      </c>
    </row>
    <row r="53" spans="2:31" x14ac:dyDescent="0.3">
      <c r="D53" s="1" t="s">
        <v>244</v>
      </c>
      <c r="F53" s="1" t="s">
        <v>241</v>
      </c>
      <c r="G53" s="1" t="s">
        <v>242</v>
      </c>
      <c r="H53" s="1" t="s">
        <v>260</v>
      </c>
      <c r="I53" s="1" t="s">
        <v>243</v>
      </c>
      <c r="J53" s="1" t="s">
        <v>258</v>
      </c>
      <c r="K53" s="1" t="s">
        <v>259</v>
      </c>
    </row>
    <row r="54" spans="2:31" x14ac:dyDescent="0.3">
      <c r="D54" s="55">
        <v>1</v>
      </c>
      <c r="E54" s="6" t="s">
        <v>222</v>
      </c>
      <c r="F54" s="1" t="s">
        <v>248</v>
      </c>
      <c r="G54" s="1">
        <f>ROUND(F30-F30*J54/H54,0)</f>
        <v>6</v>
      </c>
      <c r="H54" s="1">
        <f>F44</f>
        <v>2.5</v>
      </c>
      <c r="I54" s="3" t="s">
        <v>255</v>
      </c>
      <c r="J54" s="1">
        <v>0.5</v>
      </c>
      <c r="R54" s="52"/>
      <c r="S54" s="1" t="s">
        <v>19</v>
      </c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</row>
    <row r="55" spans="2:31" x14ac:dyDescent="0.3">
      <c r="D55" s="55">
        <v>2</v>
      </c>
      <c r="E55" s="6" t="s">
        <v>222</v>
      </c>
      <c r="F55" s="1" t="s">
        <v>248</v>
      </c>
      <c r="G55" s="1">
        <f t="shared" ref="G55:G58" si="37">ROUND(F31-F31*J55/H55,0)</f>
        <v>26</v>
      </c>
      <c r="H55" s="1">
        <f t="shared" ref="H55:H58" si="38">F45</f>
        <v>2.5</v>
      </c>
      <c r="I55" s="3" t="s">
        <v>255</v>
      </c>
      <c r="J55" s="1">
        <v>0.5</v>
      </c>
      <c r="R55" s="52"/>
      <c r="S55" s="1" t="s">
        <v>20</v>
      </c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</row>
    <row r="56" spans="2:31" x14ac:dyDescent="0.3">
      <c r="D56" s="55">
        <v>3</v>
      </c>
      <c r="E56" s="6" t="s">
        <v>222</v>
      </c>
      <c r="F56" s="1" t="s">
        <v>248</v>
      </c>
      <c r="G56" s="1">
        <f t="shared" si="37"/>
        <v>78</v>
      </c>
      <c r="H56" s="1">
        <f t="shared" si="38"/>
        <v>2</v>
      </c>
      <c r="I56" s="3" t="s">
        <v>255</v>
      </c>
      <c r="J56" s="1">
        <v>0.5</v>
      </c>
      <c r="R56" s="52"/>
      <c r="S56" s="1" t="s">
        <v>21</v>
      </c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</row>
    <row r="57" spans="2:31" x14ac:dyDescent="0.3">
      <c r="D57" s="55">
        <v>4</v>
      </c>
      <c r="E57" s="6" t="s">
        <v>222</v>
      </c>
      <c r="F57" s="1" t="s">
        <v>248</v>
      </c>
      <c r="G57" s="1">
        <f t="shared" si="37"/>
        <v>468</v>
      </c>
      <c r="H57" s="1">
        <f t="shared" si="38"/>
        <v>2</v>
      </c>
      <c r="I57" s="3" t="s">
        <v>255</v>
      </c>
      <c r="J57" s="1">
        <v>0.5</v>
      </c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</row>
    <row r="58" spans="2:31" x14ac:dyDescent="0.3">
      <c r="D58" s="55">
        <v>5</v>
      </c>
      <c r="E58" s="6" t="s">
        <v>222</v>
      </c>
      <c r="F58" s="1" t="s">
        <v>248</v>
      </c>
      <c r="G58" s="1">
        <f t="shared" si="37"/>
        <v>1755</v>
      </c>
      <c r="H58" s="1">
        <f t="shared" si="38"/>
        <v>2</v>
      </c>
      <c r="I58" s="3" t="s">
        <v>255</v>
      </c>
      <c r="J58" s="1">
        <v>0.5</v>
      </c>
    </row>
    <row r="59" spans="2:31" x14ac:dyDescent="0.3">
      <c r="D59" s="55">
        <v>1</v>
      </c>
      <c r="E59" s="56" t="s">
        <v>26</v>
      </c>
      <c r="F59" s="1" t="s">
        <v>245</v>
      </c>
      <c r="G59" s="1">
        <f>ROUND(G30-G30*J59/H59,0)</f>
        <v>6</v>
      </c>
      <c r="H59" s="1">
        <f>G44</f>
        <v>3.3</v>
      </c>
      <c r="I59" s="3" t="s">
        <v>255</v>
      </c>
      <c r="J59" s="1">
        <v>0.5</v>
      </c>
      <c r="K59" s="1" t="s">
        <v>261</v>
      </c>
    </row>
    <row r="60" spans="2:31" x14ac:dyDescent="0.3">
      <c r="D60" s="55">
        <v>2</v>
      </c>
      <c r="E60" s="56" t="s">
        <v>26</v>
      </c>
      <c r="F60" s="1" t="s">
        <v>245</v>
      </c>
      <c r="G60" s="1">
        <f t="shared" ref="G60:G63" si="39">ROUND(G31-G31*J60/H60,0)</f>
        <v>30</v>
      </c>
      <c r="H60" s="1">
        <f t="shared" ref="H60:H63" si="40">G45</f>
        <v>3.3</v>
      </c>
      <c r="I60" s="3" t="s">
        <v>255</v>
      </c>
      <c r="J60" s="1">
        <v>0.5</v>
      </c>
      <c r="K60" s="1" t="s">
        <v>261</v>
      </c>
    </row>
    <row r="61" spans="2:31" x14ac:dyDescent="0.3">
      <c r="D61" s="55">
        <v>3</v>
      </c>
      <c r="E61" s="56" t="s">
        <v>26</v>
      </c>
      <c r="F61" s="1" t="s">
        <v>245</v>
      </c>
      <c r="G61" s="1">
        <f t="shared" si="39"/>
        <v>98</v>
      </c>
      <c r="H61" s="1">
        <f t="shared" si="40"/>
        <v>2.9</v>
      </c>
      <c r="I61" s="3" t="s">
        <v>255</v>
      </c>
      <c r="J61" s="1">
        <v>0.5</v>
      </c>
      <c r="K61" s="1" t="s">
        <v>261</v>
      </c>
    </row>
    <row r="62" spans="2:31" x14ac:dyDescent="0.3">
      <c r="D62" s="55">
        <v>4</v>
      </c>
      <c r="E62" s="56" t="s">
        <v>26</v>
      </c>
      <c r="F62" s="1" t="s">
        <v>245</v>
      </c>
      <c r="G62" s="1">
        <f t="shared" si="39"/>
        <v>590</v>
      </c>
      <c r="H62" s="1">
        <f t="shared" si="40"/>
        <v>2.9</v>
      </c>
      <c r="I62" s="3" t="s">
        <v>255</v>
      </c>
      <c r="J62" s="1">
        <v>0.5</v>
      </c>
      <c r="K62" s="1" t="s">
        <v>261</v>
      </c>
    </row>
    <row r="63" spans="2:31" x14ac:dyDescent="0.3">
      <c r="D63" s="55">
        <v>5</v>
      </c>
      <c r="E63" s="56" t="s">
        <v>26</v>
      </c>
      <c r="F63" s="1" t="s">
        <v>245</v>
      </c>
      <c r="G63" s="1">
        <f t="shared" si="39"/>
        <v>1778</v>
      </c>
      <c r="H63" s="1">
        <f t="shared" si="40"/>
        <v>2.5</v>
      </c>
      <c r="I63" s="3" t="s">
        <v>255</v>
      </c>
      <c r="J63" s="1">
        <v>0.6</v>
      </c>
      <c r="K63" s="1" t="s">
        <v>261</v>
      </c>
    </row>
    <row r="64" spans="2:31" x14ac:dyDescent="0.3">
      <c r="D64" s="55">
        <v>1</v>
      </c>
      <c r="E64" s="56" t="s">
        <v>27</v>
      </c>
      <c r="F64" s="1" t="s">
        <v>250</v>
      </c>
      <c r="G64" s="1">
        <f>H30-J64*K64</f>
        <v>3</v>
      </c>
      <c r="H64" s="1">
        <f>H44</f>
        <v>2.5</v>
      </c>
      <c r="I64" s="58" t="s">
        <v>256</v>
      </c>
      <c r="J64" s="1">
        <v>2</v>
      </c>
      <c r="K64" s="1">
        <v>2</v>
      </c>
    </row>
    <row r="65" spans="4:11" x14ac:dyDescent="0.3">
      <c r="D65" s="55">
        <v>2</v>
      </c>
      <c r="E65" s="56" t="s">
        <v>27</v>
      </c>
      <c r="F65" s="1" t="s">
        <v>250</v>
      </c>
      <c r="G65" s="1">
        <f t="shared" ref="G65:G68" si="41">H31-J65*K65</f>
        <v>19</v>
      </c>
      <c r="H65" s="1">
        <f t="shared" ref="H65:H68" si="42">H45</f>
        <v>2.5</v>
      </c>
      <c r="I65" s="58" t="s">
        <v>256</v>
      </c>
      <c r="J65" s="1">
        <v>2</v>
      </c>
      <c r="K65" s="1">
        <v>9</v>
      </c>
    </row>
    <row r="66" spans="4:11" x14ac:dyDescent="0.3">
      <c r="D66" s="55">
        <v>3</v>
      </c>
      <c r="E66" s="56" t="s">
        <v>27</v>
      </c>
      <c r="F66" s="1" t="s">
        <v>250</v>
      </c>
      <c r="G66" s="1">
        <f t="shared" si="41"/>
        <v>79</v>
      </c>
      <c r="H66" s="1">
        <f t="shared" si="42"/>
        <v>2.5</v>
      </c>
      <c r="I66" s="58" t="s">
        <v>256</v>
      </c>
      <c r="J66" s="1">
        <v>2</v>
      </c>
      <c r="K66" s="1">
        <v>35</v>
      </c>
    </row>
    <row r="67" spans="4:11" x14ac:dyDescent="0.3">
      <c r="D67" s="55">
        <v>4</v>
      </c>
      <c r="E67" s="56" t="s">
        <v>27</v>
      </c>
      <c r="F67" s="1" t="s">
        <v>250</v>
      </c>
      <c r="G67" s="1">
        <f t="shared" si="41"/>
        <v>591</v>
      </c>
      <c r="H67" s="1">
        <f t="shared" si="42"/>
        <v>2.5</v>
      </c>
      <c r="I67" s="58" t="s">
        <v>256</v>
      </c>
      <c r="J67" s="1">
        <v>2</v>
      </c>
      <c r="K67" s="1">
        <v>150</v>
      </c>
    </row>
    <row r="68" spans="4:11" x14ac:dyDescent="0.3">
      <c r="D68" s="55">
        <v>5</v>
      </c>
      <c r="E68" s="56" t="s">
        <v>27</v>
      </c>
      <c r="F68" s="1" t="s">
        <v>250</v>
      </c>
      <c r="G68" s="1">
        <f t="shared" si="41"/>
        <v>2743</v>
      </c>
      <c r="H68" s="1">
        <f t="shared" si="42"/>
        <v>2.5</v>
      </c>
      <c r="I68" s="58" t="s">
        <v>256</v>
      </c>
      <c r="J68" s="1">
        <v>2</v>
      </c>
      <c r="K68" s="1">
        <v>300</v>
      </c>
    </row>
    <row r="69" spans="4:11" x14ac:dyDescent="0.3">
      <c r="D69" s="55">
        <v>1</v>
      </c>
      <c r="E69" s="56" t="s">
        <v>16</v>
      </c>
      <c r="F69" s="1" t="s">
        <v>252</v>
      </c>
      <c r="G69" s="1">
        <f>I30</f>
        <v>8</v>
      </c>
      <c r="H69" s="1">
        <f>I44</f>
        <v>3.3</v>
      </c>
    </row>
    <row r="70" spans="4:11" x14ac:dyDescent="0.3">
      <c r="D70" s="55">
        <v>2</v>
      </c>
      <c r="E70" s="56" t="s">
        <v>16</v>
      </c>
      <c r="F70" s="1" t="s">
        <v>252</v>
      </c>
      <c r="G70" s="1">
        <f t="shared" ref="G70:G73" si="43">I31</f>
        <v>40</v>
      </c>
      <c r="H70" s="1">
        <f t="shared" ref="H70:H73" si="44">I45</f>
        <v>3.3</v>
      </c>
    </row>
    <row r="71" spans="4:11" x14ac:dyDescent="0.3">
      <c r="D71" s="55">
        <v>3</v>
      </c>
      <c r="E71" s="56" t="s">
        <v>16</v>
      </c>
      <c r="F71" s="1" t="s">
        <v>252</v>
      </c>
      <c r="G71" s="1">
        <f t="shared" si="43"/>
        <v>160</v>
      </c>
      <c r="H71" s="1">
        <f t="shared" si="44"/>
        <v>3.3</v>
      </c>
    </row>
    <row r="72" spans="4:11" x14ac:dyDescent="0.3">
      <c r="D72" s="55">
        <v>4</v>
      </c>
      <c r="E72" s="56" t="s">
        <v>16</v>
      </c>
      <c r="F72" s="1" t="s">
        <v>252</v>
      </c>
      <c r="G72" s="1">
        <f t="shared" si="43"/>
        <v>823</v>
      </c>
      <c r="H72" s="1">
        <f t="shared" si="44"/>
        <v>2.9</v>
      </c>
    </row>
    <row r="73" spans="4:11" x14ac:dyDescent="0.3">
      <c r="D73" s="55">
        <v>5</v>
      </c>
      <c r="E73" s="56" t="s">
        <v>16</v>
      </c>
      <c r="F73" s="1" t="s">
        <v>252</v>
      </c>
      <c r="G73" s="1">
        <f t="shared" si="43"/>
        <v>2700</v>
      </c>
      <c r="H73" s="1">
        <f t="shared" si="44"/>
        <v>2.5</v>
      </c>
    </row>
    <row r="74" spans="4:11" x14ac:dyDescent="0.3">
      <c r="D74" s="55">
        <v>1</v>
      </c>
      <c r="E74" s="56" t="s">
        <v>14</v>
      </c>
      <c r="F74" s="1" t="s">
        <v>250</v>
      </c>
      <c r="G74" s="1">
        <f>J30-J74*K74</f>
        <v>5</v>
      </c>
      <c r="H74" s="1">
        <f>J44</f>
        <v>3.3</v>
      </c>
      <c r="I74" s="58" t="s">
        <v>256</v>
      </c>
      <c r="J74" s="1">
        <v>2</v>
      </c>
      <c r="K74" s="1">
        <v>4</v>
      </c>
    </row>
    <row r="75" spans="4:11" x14ac:dyDescent="0.3">
      <c r="D75" s="55">
        <v>2</v>
      </c>
      <c r="E75" s="56" t="s">
        <v>14</v>
      </c>
      <c r="F75" s="1" t="s">
        <v>250</v>
      </c>
      <c r="G75" s="1">
        <f t="shared" ref="G75:G78" si="45">J31-J75*K75</f>
        <v>33</v>
      </c>
      <c r="H75" s="1">
        <f t="shared" ref="H75:H78" si="46">J45</f>
        <v>3.3</v>
      </c>
      <c r="I75" s="58" t="s">
        <v>256</v>
      </c>
      <c r="J75" s="1">
        <v>2</v>
      </c>
      <c r="K75" s="1">
        <v>15</v>
      </c>
    </row>
    <row r="76" spans="4:11" x14ac:dyDescent="0.3">
      <c r="D76" s="55">
        <v>3</v>
      </c>
      <c r="E76" s="56" t="s">
        <v>14</v>
      </c>
      <c r="F76" s="1" t="s">
        <v>250</v>
      </c>
      <c r="G76" s="1">
        <f t="shared" si="45"/>
        <v>109</v>
      </c>
      <c r="H76" s="1">
        <f t="shared" si="46"/>
        <v>2.5</v>
      </c>
      <c r="I76" s="58" t="s">
        <v>256</v>
      </c>
      <c r="J76" s="1">
        <v>2</v>
      </c>
      <c r="K76" s="1">
        <v>40</v>
      </c>
    </row>
    <row r="77" spans="4:11" x14ac:dyDescent="0.3">
      <c r="D77" s="55">
        <v>4</v>
      </c>
      <c r="E77" s="56" t="s">
        <v>14</v>
      </c>
      <c r="F77" s="1" t="s">
        <v>250</v>
      </c>
      <c r="G77" s="1">
        <f t="shared" si="45"/>
        <v>708</v>
      </c>
      <c r="H77" s="1">
        <f t="shared" si="46"/>
        <v>2.2000000000000002</v>
      </c>
      <c r="I77" s="58" t="s">
        <v>256</v>
      </c>
      <c r="J77" s="1">
        <v>2</v>
      </c>
      <c r="K77" s="1">
        <v>150</v>
      </c>
    </row>
    <row r="78" spans="4:11" x14ac:dyDescent="0.3">
      <c r="D78" s="55">
        <v>5</v>
      </c>
      <c r="E78" s="56" t="s">
        <v>14</v>
      </c>
      <c r="F78" s="1" t="s">
        <v>550</v>
      </c>
      <c r="G78" s="1">
        <f t="shared" si="45"/>
        <v>2604</v>
      </c>
      <c r="H78" s="1">
        <f t="shared" si="46"/>
        <v>2</v>
      </c>
      <c r="I78" s="58" t="s">
        <v>256</v>
      </c>
      <c r="J78" s="1">
        <v>2</v>
      </c>
      <c r="K78" s="1">
        <v>400</v>
      </c>
    </row>
    <row r="79" spans="4:11" x14ac:dyDescent="0.3">
      <c r="D79" s="55">
        <v>1</v>
      </c>
      <c r="E79" s="56" t="s">
        <v>25</v>
      </c>
      <c r="F79" s="1" t="s">
        <v>253</v>
      </c>
      <c r="G79" s="1">
        <f>K30</f>
        <v>11</v>
      </c>
      <c r="H79" s="1">
        <f>K44</f>
        <v>5</v>
      </c>
    </row>
    <row r="80" spans="4:11" x14ac:dyDescent="0.3">
      <c r="D80" s="55">
        <v>2</v>
      </c>
      <c r="E80" s="56" t="s">
        <v>25</v>
      </c>
      <c r="F80" s="1" t="s">
        <v>253</v>
      </c>
      <c r="G80" s="1">
        <f t="shared" ref="G80:G83" si="47">K31</f>
        <v>44</v>
      </c>
      <c r="H80" s="1">
        <f t="shared" ref="H80:H83" si="48">K45</f>
        <v>4</v>
      </c>
    </row>
    <row r="81" spans="4:11" x14ac:dyDescent="0.3">
      <c r="D81" s="55">
        <v>3</v>
      </c>
      <c r="E81" s="56" t="s">
        <v>25</v>
      </c>
      <c r="F81" s="1" t="s">
        <v>253</v>
      </c>
      <c r="G81" s="1">
        <f t="shared" si="47"/>
        <v>146</v>
      </c>
      <c r="H81" s="1">
        <f t="shared" si="48"/>
        <v>3.3</v>
      </c>
    </row>
    <row r="82" spans="4:11" x14ac:dyDescent="0.3">
      <c r="D82" s="55">
        <v>4</v>
      </c>
      <c r="E82" s="56" t="s">
        <v>25</v>
      </c>
      <c r="F82" s="1" t="s">
        <v>253</v>
      </c>
      <c r="G82" s="1">
        <f t="shared" si="47"/>
        <v>876</v>
      </c>
      <c r="H82" s="1">
        <f t="shared" si="48"/>
        <v>3.3</v>
      </c>
    </row>
    <row r="83" spans="4:11" x14ac:dyDescent="0.3">
      <c r="D83" s="55">
        <v>5</v>
      </c>
      <c r="E83" s="56" t="s">
        <v>25</v>
      </c>
      <c r="F83" s="1" t="s">
        <v>253</v>
      </c>
      <c r="G83" s="1">
        <f t="shared" si="47"/>
        <v>2815</v>
      </c>
      <c r="H83" s="1">
        <f t="shared" si="48"/>
        <v>2.9</v>
      </c>
    </row>
    <row r="84" spans="4:11" x14ac:dyDescent="0.3">
      <c r="D84" s="55">
        <v>1</v>
      </c>
      <c r="E84" s="56" t="s">
        <v>15</v>
      </c>
      <c r="F84" s="1" t="s">
        <v>248</v>
      </c>
      <c r="G84" s="1">
        <f>ROUND(L30-L30*J84/H84,0)</f>
        <v>7</v>
      </c>
      <c r="H84" s="1">
        <f>L44</f>
        <v>2.9</v>
      </c>
      <c r="I84" s="3" t="s">
        <v>255</v>
      </c>
      <c r="J84" s="1">
        <v>0.5</v>
      </c>
    </row>
    <row r="85" spans="4:11" x14ac:dyDescent="0.3">
      <c r="D85" s="55">
        <v>2</v>
      </c>
      <c r="E85" s="56" t="s">
        <v>15</v>
      </c>
      <c r="F85" s="1" t="s">
        <v>248</v>
      </c>
      <c r="G85" s="1">
        <f t="shared" ref="G85:G88" si="49">ROUND(L31-L31*J85/H85,0)</f>
        <v>38</v>
      </c>
      <c r="H85" s="1">
        <f t="shared" ref="H85:H88" si="50">L45</f>
        <v>2.9</v>
      </c>
      <c r="I85" s="3" t="s">
        <v>255</v>
      </c>
      <c r="J85" s="1">
        <v>0.5</v>
      </c>
    </row>
    <row r="86" spans="4:11" x14ac:dyDescent="0.3">
      <c r="D86" s="55">
        <v>3</v>
      </c>
      <c r="E86" s="56" t="s">
        <v>15</v>
      </c>
      <c r="F86" s="1" t="s">
        <v>248</v>
      </c>
      <c r="G86" s="1">
        <f t="shared" si="49"/>
        <v>128</v>
      </c>
      <c r="H86" s="1">
        <f t="shared" si="50"/>
        <v>2.5</v>
      </c>
      <c r="I86" s="3" t="s">
        <v>255</v>
      </c>
      <c r="J86" s="1">
        <v>0.5</v>
      </c>
    </row>
    <row r="87" spans="4:11" x14ac:dyDescent="0.3">
      <c r="D87" s="55">
        <v>4</v>
      </c>
      <c r="E87" s="56" t="s">
        <v>15</v>
      </c>
      <c r="F87" s="1" t="s">
        <v>248</v>
      </c>
      <c r="G87" s="1">
        <f t="shared" si="49"/>
        <v>768</v>
      </c>
      <c r="H87" s="1">
        <f t="shared" si="50"/>
        <v>2.5</v>
      </c>
      <c r="I87" s="3" t="s">
        <v>255</v>
      </c>
      <c r="J87" s="1">
        <v>0.5</v>
      </c>
    </row>
    <row r="88" spans="4:11" x14ac:dyDescent="0.3">
      <c r="D88" s="55">
        <v>5</v>
      </c>
      <c r="E88" s="56" t="s">
        <v>15</v>
      </c>
      <c r="F88" s="1" t="s">
        <v>248</v>
      </c>
      <c r="G88" s="1">
        <f t="shared" si="49"/>
        <v>2036</v>
      </c>
      <c r="H88" s="1">
        <f t="shared" si="50"/>
        <v>2.2000000000000002</v>
      </c>
      <c r="I88" s="3" t="s">
        <v>255</v>
      </c>
      <c r="J88" s="1">
        <v>0.8</v>
      </c>
    </row>
    <row r="89" spans="4:11" x14ac:dyDescent="0.3">
      <c r="D89" s="55">
        <v>1</v>
      </c>
      <c r="E89" s="56" t="s">
        <v>13</v>
      </c>
      <c r="F89" s="1" t="s">
        <v>252</v>
      </c>
      <c r="G89" s="1">
        <f>M30</f>
        <v>3</v>
      </c>
      <c r="H89" s="1">
        <f>M44</f>
        <v>0.9</v>
      </c>
    </row>
    <row r="90" spans="4:11" x14ac:dyDescent="0.3">
      <c r="D90" s="55">
        <v>2</v>
      </c>
      <c r="E90" s="56" t="s">
        <v>13</v>
      </c>
      <c r="F90" s="1" t="s">
        <v>252</v>
      </c>
      <c r="G90" s="1">
        <f t="shared" ref="G90:G93" si="51">M31</f>
        <v>13</v>
      </c>
      <c r="H90" s="1">
        <f t="shared" ref="H90:H93" si="52">M45</f>
        <v>0.9</v>
      </c>
    </row>
    <row r="91" spans="4:11" x14ac:dyDescent="0.3">
      <c r="D91" s="55">
        <v>3</v>
      </c>
      <c r="E91" s="56" t="s">
        <v>13</v>
      </c>
      <c r="F91" s="1" t="s">
        <v>252</v>
      </c>
      <c r="G91" s="1">
        <f t="shared" si="51"/>
        <v>50</v>
      </c>
      <c r="H91" s="1">
        <f t="shared" si="52"/>
        <v>0.9</v>
      </c>
    </row>
    <row r="92" spans="4:11" x14ac:dyDescent="0.3">
      <c r="D92" s="55">
        <v>4</v>
      </c>
      <c r="E92" s="56" t="s">
        <v>13</v>
      </c>
      <c r="F92" s="1" t="s">
        <v>252</v>
      </c>
      <c r="G92" s="1">
        <f t="shared" si="51"/>
        <v>303</v>
      </c>
      <c r="H92" s="1">
        <f t="shared" si="52"/>
        <v>0.9</v>
      </c>
    </row>
    <row r="93" spans="4:11" x14ac:dyDescent="0.3">
      <c r="D93" s="55">
        <v>5</v>
      </c>
      <c r="E93" s="56" t="s">
        <v>13</v>
      </c>
      <c r="F93" s="1" t="s">
        <v>252</v>
      </c>
      <c r="G93" s="1">
        <f t="shared" si="51"/>
        <v>1135</v>
      </c>
      <c r="H93" s="1">
        <f t="shared" si="52"/>
        <v>0.9</v>
      </c>
    </row>
    <row r="94" spans="4:11" x14ac:dyDescent="0.3">
      <c r="D94" s="55">
        <v>1</v>
      </c>
      <c r="E94" s="56" t="s">
        <v>24</v>
      </c>
      <c r="F94" s="1" t="s">
        <v>550</v>
      </c>
      <c r="G94" s="1">
        <f>N30-J94*K94</f>
        <v>4</v>
      </c>
      <c r="H94" s="1">
        <f>N44</f>
        <v>3.3</v>
      </c>
      <c r="I94" s="58" t="s">
        <v>256</v>
      </c>
      <c r="J94" s="1">
        <v>2</v>
      </c>
      <c r="K94" s="1">
        <v>3</v>
      </c>
    </row>
    <row r="95" spans="4:11" x14ac:dyDescent="0.3">
      <c r="D95" s="55">
        <v>2</v>
      </c>
      <c r="E95" s="56" t="s">
        <v>24</v>
      </c>
      <c r="F95" s="1" t="s">
        <v>550</v>
      </c>
      <c r="G95" s="1">
        <f t="shared" ref="G95:G98" si="53">N31-J95*K95</f>
        <v>30</v>
      </c>
      <c r="H95" s="1">
        <f t="shared" ref="H95:H98" si="54">N45</f>
        <v>3.3</v>
      </c>
      <c r="I95" s="58" t="s">
        <v>256</v>
      </c>
      <c r="J95" s="1">
        <v>2</v>
      </c>
      <c r="K95" s="1">
        <v>10</v>
      </c>
    </row>
    <row r="96" spans="4:11" x14ac:dyDescent="0.3">
      <c r="D96" s="55">
        <v>3</v>
      </c>
      <c r="E96" s="56" t="s">
        <v>24</v>
      </c>
      <c r="F96" s="1" t="s">
        <v>550</v>
      </c>
      <c r="G96" s="1">
        <f t="shared" si="53"/>
        <v>128</v>
      </c>
      <c r="H96" s="1">
        <f t="shared" si="54"/>
        <v>3.3</v>
      </c>
      <c r="I96" s="58" t="s">
        <v>256</v>
      </c>
      <c r="J96" s="1">
        <v>2</v>
      </c>
      <c r="K96" s="1">
        <v>35</v>
      </c>
    </row>
    <row r="97" spans="4:11" x14ac:dyDescent="0.3">
      <c r="D97" s="55">
        <v>4</v>
      </c>
      <c r="E97" s="56" t="s">
        <v>24</v>
      </c>
      <c r="F97" s="1" t="s">
        <v>550</v>
      </c>
      <c r="G97" s="1">
        <f t="shared" si="53"/>
        <v>691</v>
      </c>
      <c r="H97" s="1">
        <f t="shared" si="54"/>
        <v>2.5</v>
      </c>
      <c r="I97" s="58" t="s">
        <v>256</v>
      </c>
      <c r="J97" s="1">
        <v>2</v>
      </c>
      <c r="K97" s="1">
        <v>100</v>
      </c>
    </row>
    <row r="98" spans="4:11" x14ac:dyDescent="0.3">
      <c r="D98" s="55">
        <v>5</v>
      </c>
      <c r="E98" s="56" t="s">
        <v>24</v>
      </c>
      <c r="F98" s="1" t="s">
        <v>550</v>
      </c>
      <c r="G98" s="1">
        <f t="shared" si="53"/>
        <v>2443</v>
      </c>
      <c r="H98" s="1">
        <f t="shared" si="54"/>
        <v>2.5</v>
      </c>
      <c r="I98" s="58" t="s">
        <v>256</v>
      </c>
      <c r="J98" s="1">
        <v>2</v>
      </c>
      <c r="K98" s="1">
        <v>450</v>
      </c>
    </row>
    <row r="99" spans="4:11" x14ac:dyDescent="0.3">
      <c r="D99" s="55">
        <v>1</v>
      </c>
      <c r="E99" s="56" t="s">
        <v>82</v>
      </c>
      <c r="F99" s="1" t="s">
        <v>246</v>
      </c>
      <c r="G99" s="1">
        <f>O30-K99</f>
        <v>3</v>
      </c>
      <c r="H99" s="1">
        <f>O44</f>
        <v>3.3</v>
      </c>
      <c r="I99" s="54" t="s">
        <v>254</v>
      </c>
      <c r="J99" s="1">
        <f t="shared" ref="J99:J108" si="55">ROUND(H99,0)</f>
        <v>3</v>
      </c>
      <c r="K99" s="1">
        <v>3</v>
      </c>
    </row>
    <row r="100" spans="4:11" x14ac:dyDescent="0.3">
      <c r="D100" s="55">
        <v>2</v>
      </c>
      <c r="E100" s="56" t="s">
        <v>82</v>
      </c>
      <c r="F100" s="1" t="s">
        <v>246</v>
      </c>
      <c r="G100" s="1">
        <f t="shared" ref="G100:G103" si="56">O31-K100</f>
        <v>16</v>
      </c>
      <c r="H100" s="1">
        <f t="shared" ref="H100:H103" si="57">O45</f>
        <v>2.9</v>
      </c>
      <c r="I100" s="54" t="s">
        <v>254</v>
      </c>
      <c r="J100" s="1">
        <f t="shared" si="55"/>
        <v>3</v>
      </c>
      <c r="K100" s="1">
        <v>11</v>
      </c>
    </row>
    <row r="101" spans="4:11" x14ac:dyDescent="0.3">
      <c r="D101" s="55">
        <v>3</v>
      </c>
      <c r="E101" s="56" t="s">
        <v>82</v>
      </c>
      <c r="F101" s="1" t="s">
        <v>246</v>
      </c>
      <c r="G101" s="1">
        <f t="shared" si="56"/>
        <v>56</v>
      </c>
      <c r="H101" s="1">
        <f t="shared" si="57"/>
        <v>2.9</v>
      </c>
      <c r="I101" s="54" t="s">
        <v>254</v>
      </c>
      <c r="J101" s="1">
        <f t="shared" si="55"/>
        <v>3</v>
      </c>
      <c r="K101" s="1">
        <v>50</v>
      </c>
    </row>
    <row r="102" spans="4:11" x14ac:dyDescent="0.3">
      <c r="D102" s="55">
        <v>4</v>
      </c>
      <c r="E102" s="56" t="s">
        <v>82</v>
      </c>
      <c r="F102" s="1" t="s">
        <v>246</v>
      </c>
      <c r="G102" s="1">
        <f t="shared" si="56"/>
        <v>419</v>
      </c>
      <c r="H102" s="1">
        <f t="shared" si="57"/>
        <v>2.9</v>
      </c>
      <c r="I102" s="54" t="s">
        <v>254</v>
      </c>
      <c r="J102" s="1">
        <f t="shared" si="55"/>
        <v>3</v>
      </c>
      <c r="K102" s="1">
        <v>220</v>
      </c>
    </row>
    <row r="103" spans="4:11" x14ac:dyDescent="0.3">
      <c r="D103" s="55">
        <v>5</v>
      </c>
      <c r="E103" s="56" t="s">
        <v>82</v>
      </c>
      <c r="F103" s="1" t="s">
        <v>246</v>
      </c>
      <c r="G103" s="1">
        <f t="shared" si="56"/>
        <v>1326</v>
      </c>
      <c r="H103" s="1">
        <f t="shared" si="57"/>
        <v>2.5</v>
      </c>
      <c r="I103" s="54" t="s">
        <v>254</v>
      </c>
      <c r="J103" s="1">
        <f t="shared" si="55"/>
        <v>3</v>
      </c>
      <c r="K103" s="1">
        <v>770</v>
      </c>
    </row>
    <row r="104" spans="4:11" x14ac:dyDescent="0.3">
      <c r="D104" s="55">
        <v>1</v>
      </c>
      <c r="E104" s="56" t="s">
        <v>29</v>
      </c>
      <c r="F104" s="1" t="s">
        <v>247</v>
      </c>
      <c r="G104" s="1">
        <f>P30-K104</f>
        <v>4</v>
      </c>
      <c r="H104" s="1">
        <f>P44</f>
        <v>3.3</v>
      </c>
      <c r="I104" s="54" t="s">
        <v>254</v>
      </c>
      <c r="J104" s="1">
        <f t="shared" si="55"/>
        <v>3</v>
      </c>
      <c r="K104" s="1">
        <v>3</v>
      </c>
    </row>
    <row r="105" spans="4:11" x14ac:dyDescent="0.3">
      <c r="D105" s="55">
        <v>2</v>
      </c>
      <c r="E105" s="56" t="s">
        <v>29</v>
      </c>
      <c r="F105" s="1" t="s">
        <v>247</v>
      </c>
      <c r="G105" s="1">
        <f t="shared" ref="G105:G108" si="58">P31-K105</f>
        <v>14</v>
      </c>
      <c r="H105" s="1">
        <f t="shared" ref="H105:H108" si="59">P45</f>
        <v>2.9</v>
      </c>
      <c r="I105" s="54" t="s">
        <v>254</v>
      </c>
      <c r="J105" s="1">
        <f t="shared" si="55"/>
        <v>3</v>
      </c>
      <c r="K105" s="1">
        <v>15</v>
      </c>
    </row>
    <row r="106" spans="4:11" x14ac:dyDescent="0.3">
      <c r="D106" s="55">
        <v>3</v>
      </c>
      <c r="E106" s="56" t="s">
        <v>29</v>
      </c>
      <c r="F106" s="1" t="s">
        <v>247</v>
      </c>
      <c r="G106" s="1">
        <f t="shared" si="58"/>
        <v>51</v>
      </c>
      <c r="H106" s="1">
        <f t="shared" si="59"/>
        <v>2.5</v>
      </c>
      <c r="I106" s="54" t="s">
        <v>254</v>
      </c>
      <c r="J106" s="1">
        <f t="shared" si="55"/>
        <v>3</v>
      </c>
      <c r="K106" s="1">
        <v>50</v>
      </c>
    </row>
    <row r="107" spans="4:11" x14ac:dyDescent="0.3">
      <c r="D107" s="55">
        <v>4</v>
      </c>
      <c r="E107" s="56" t="s">
        <v>29</v>
      </c>
      <c r="F107" s="1" t="s">
        <v>247</v>
      </c>
      <c r="G107" s="1">
        <f t="shared" si="58"/>
        <v>387</v>
      </c>
      <c r="H107" s="1">
        <f t="shared" si="59"/>
        <v>2.2000000000000002</v>
      </c>
      <c r="I107" s="54" t="s">
        <v>254</v>
      </c>
      <c r="J107" s="1">
        <f t="shared" si="55"/>
        <v>2</v>
      </c>
      <c r="K107" s="1">
        <v>150</v>
      </c>
    </row>
    <row r="108" spans="4:11" x14ac:dyDescent="0.3">
      <c r="D108" s="55">
        <v>5</v>
      </c>
      <c r="E108" s="56" t="s">
        <v>29</v>
      </c>
      <c r="F108" s="1" t="s">
        <v>247</v>
      </c>
      <c r="G108" s="1">
        <f t="shared" si="58"/>
        <v>1012</v>
      </c>
      <c r="H108" s="1">
        <f t="shared" si="59"/>
        <v>2</v>
      </c>
      <c r="I108" s="54" t="s">
        <v>254</v>
      </c>
      <c r="J108" s="1">
        <f t="shared" si="55"/>
        <v>2</v>
      </c>
      <c r="K108" s="1">
        <v>800</v>
      </c>
    </row>
    <row r="109" spans="4:11" x14ac:dyDescent="0.3">
      <c r="D109" s="55">
        <v>1</v>
      </c>
      <c r="E109" s="56" t="s">
        <v>85</v>
      </c>
      <c r="F109" s="1" t="s">
        <v>547</v>
      </c>
      <c r="G109" s="1">
        <f>ROUND(Q30-Q30*K109,0)</f>
        <v>6</v>
      </c>
      <c r="H109" s="1">
        <f>Q44</f>
        <v>3.3</v>
      </c>
      <c r="I109" s="1" t="s">
        <v>257</v>
      </c>
      <c r="J109" s="1">
        <f>Q30-G109</f>
        <v>3</v>
      </c>
      <c r="K109" s="115">
        <v>0.375</v>
      </c>
    </row>
    <row r="110" spans="4:11" x14ac:dyDescent="0.3">
      <c r="D110" s="55">
        <v>2</v>
      </c>
      <c r="E110" s="56" t="s">
        <v>85</v>
      </c>
      <c r="F110" s="1" t="s">
        <v>547</v>
      </c>
      <c r="G110" s="1">
        <f t="shared" ref="G110:G113" si="60">ROUND(Q31-Q31*K110,0)</f>
        <v>23</v>
      </c>
      <c r="H110" s="1">
        <f t="shared" ref="H110:H113" si="61">Q45</f>
        <v>2.9</v>
      </c>
      <c r="I110" s="1" t="s">
        <v>257</v>
      </c>
      <c r="J110" s="1">
        <f t="shared" ref="J110:J113" si="62">Q31-G110</f>
        <v>14</v>
      </c>
      <c r="K110" s="115">
        <v>0.375</v>
      </c>
    </row>
    <row r="111" spans="4:11" x14ac:dyDescent="0.3">
      <c r="D111" s="55">
        <v>3</v>
      </c>
      <c r="E111" s="56" t="s">
        <v>85</v>
      </c>
      <c r="F111" s="1" t="s">
        <v>547</v>
      </c>
      <c r="G111" s="1">
        <f t="shared" si="60"/>
        <v>81</v>
      </c>
      <c r="H111" s="1">
        <f t="shared" si="61"/>
        <v>2.5</v>
      </c>
      <c r="I111" s="1" t="s">
        <v>257</v>
      </c>
      <c r="J111" s="1">
        <f t="shared" si="62"/>
        <v>49</v>
      </c>
      <c r="K111" s="115">
        <v>0.375</v>
      </c>
    </row>
    <row r="112" spans="4:11" x14ac:dyDescent="0.3">
      <c r="D112" s="55">
        <v>4</v>
      </c>
      <c r="E112" s="56" t="s">
        <v>85</v>
      </c>
      <c r="F112" s="1" t="s">
        <v>547</v>
      </c>
      <c r="G112" s="1">
        <f t="shared" si="60"/>
        <v>433</v>
      </c>
      <c r="H112" s="1">
        <f t="shared" si="61"/>
        <v>2.2000000000000002</v>
      </c>
      <c r="I112" s="1" t="s">
        <v>257</v>
      </c>
      <c r="J112" s="1">
        <f t="shared" si="62"/>
        <v>260</v>
      </c>
      <c r="K112" s="115">
        <v>0.375</v>
      </c>
    </row>
    <row r="113" spans="4:11" x14ac:dyDescent="0.3">
      <c r="D113" s="55">
        <v>5</v>
      </c>
      <c r="E113" s="56" t="s">
        <v>85</v>
      </c>
      <c r="F113" s="1" t="s">
        <v>547</v>
      </c>
      <c r="G113" s="1">
        <f t="shared" si="60"/>
        <v>1463</v>
      </c>
      <c r="H113" s="1">
        <f t="shared" si="61"/>
        <v>2</v>
      </c>
      <c r="I113" s="1" t="s">
        <v>257</v>
      </c>
      <c r="J113" s="1">
        <f t="shared" si="62"/>
        <v>877</v>
      </c>
      <c r="K113" s="115">
        <v>0.375</v>
      </c>
    </row>
    <row r="114" spans="4:11" x14ac:dyDescent="0.3">
      <c r="D114" s="55">
        <v>1</v>
      </c>
      <c r="E114" s="56" t="s">
        <v>17</v>
      </c>
      <c r="F114" s="1" t="s">
        <v>249</v>
      </c>
      <c r="G114" s="1">
        <f>R30-J114*K114</f>
        <v>9</v>
      </c>
      <c r="H114" s="1">
        <f>R44</f>
        <v>4</v>
      </c>
      <c r="I114" s="58" t="s">
        <v>256</v>
      </c>
      <c r="J114" s="1">
        <v>2</v>
      </c>
      <c r="K114" s="1">
        <v>2</v>
      </c>
    </row>
    <row r="115" spans="4:11" x14ac:dyDescent="0.3">
      <c r="D115" s="55">
        <v>2</v>
      </c>
      <c r="E115" s="56" t="s">
        <v>17</v>
      </c>
      <c r="F115" s="1" t="s">
        <v>249</v>
      </c>
      <c r="G115" s="1">
        <f t="shared" ref="G115:G118" si="63">R31-J115*K115</f>
        <v>23</v>
      </c>
      <c r="H115" s="1">
        <f t="shared" ref="H115:H118" si="64">R45</f>
        <v>3.3</v>
      </c>
      <c r="I115" s="58" t="s">
        <v>256</v>
      </c>
      <c r="J115" s="1">
        <v>2</v>
      </c>
      <c r="K115" s="1">
        <v>15</v>
      </c>
    </row>
    <row r="116" spans="4:11" x14ac:dyDescent="0.3">
      <c r="D116" s="55">
        <v>3</v>
      </c>
      <c r="E116" s="56" t="s">
        <v>17</v>
      </c>
      <c r="F116" s="1" t="s">
        <v>249</v>
      </c>
      <c r="G116" s="1">
        <f t="shared" si="63"/>
        <v>113</v>
      </c>
      <c r="H116" s="1">
        <f t="shared" si="64"/>
        <v>3.3</v>
      </c>
      <c r="I116" s="58" t="s">
        <v>256</v>
      </c>
      <c r="J116" s="1">
        <v>2</v>
      </c>
      <c r="K116" s="1">
        <v>50</v>
      </c>
    </row>
    <row r="117" spans="4:11" x14ac:dyDescent="0.3">
      <c r="D117" s="55">
        <v>4</v>
      </c>
      <c r="E117" s="56" t="s">
        <v>17</v>
      </c>
      <c r="F117" s="1" t="s">
        <v>249</v>
      </c>
      <c r="G117" s="1">
        <f t="shared" si="63"/>
        <v>697</v>
      </c>
      <c r="H117" s="1">
        <f t="shared" si="64"/>
        <v>2.9</v>
      </c>
      <c r="I117" s="58" t="s">
        <v>256</v>
      </c>
      <c r="J117" s="1">
        <v>2</v>
      </c>
      <c r="K117" s="1">
        <v>200</v>
      </c>
    </row>
    <row r="118" spans="4:11" x14ac:dyDescent="0.3">
      <c r="D118" s="55">
        <v>5</v>
      </c>
      <c r="E118" s="56" t="s">
        <v>17</v>
      </c>
      <c r="F118" s="1" t="s">
        <v>249</v>
      </c>
      <c r="G118" s="1">
        <f t="shared" si="63"/>
        <v>2100</v>
      </c>
      <c r="H118" s="1">
        <f t="shared" si="64"/>
        <v>2.5</v>
      </c>
      <c r="I118" s="58" t="s">
        <v>256</v>
      </c>
      <c r="J118" s="1">
        <v>2</v>
      </c>
      <c r="K118" s="1">
        <v>750</v>
      </c>
    </row>
    <row r="119" spans="4:11" x14ac:dyDescent="0.3">
      <c r="D119" s="55">
        <v>1</v>
      </c>
      <c r="E119" s="56" t="s">
        <v>22</v>
      </c>
      <c r="F119" s="1" t="s">
        <v>252</v>
      </c>
      <c r="G119" s="1">
        <f>S30</f>
        <v>6</v>
      </c>
      <c r="H119" s="1">
        <f>S44</f>
        <v>2.5</v>
      </c>
    </row>
    <row r="120" spans="4:11" x14ac:dyDescent="0.3">
      <c r="D120" s="55">
        <v>2</v>
      </c>
      <c r="E120" s="56" t="s">
        <v>22</v>
      </c>
      <c r="F120" s="1" t="s">
        <v>252</v>
      </c>
      <c r="G120" s="1">
        <f t="shared" ref="G120:G123" si="65">S31</f>
        <v>30</v>
      </c>
      <c r="H120" s="1">
        <f t="shared" ref="H120:H123" si="66">S45</f>
        <v>2.5</v>
      </c>
    </row>
    <row r="121" spans="4:11" x14ac:dyDescent="0.3">
      <c r="D121" s="55">
        <v>3</v>
      </c>
      <c r="E121" s="56" t="s">
        <v>22</v>
      </c>
      <c r="F121" s="1" t="s">
        <v>252</v>
      </c>
      <c r="G121" s="1">
        <f t="shared" si="65"/>
        <v>120</v>
      </c>
      <c r="H121" s="1">
        <f t="shared" si="66"/>
        <v>2.5</v>
      </c>
    </row>
    <row r="122" spans="4:11" x14ac:dyDescent="0.3">
      <c r="D122" s="55">
        <v>4</v>
      </c>
      <c r="E122" s="56" t="s">
        <v>22</v>
      </c>
      <c r="F122" s="1" t="s">
        <v>252</v>
      </c>
      <c r="G122" s="1">
        <f t="shared" si="65"/>
        <v>640</v>
      </c>
      <c r="H122" s="1">
        <f t="shared" si="66"/>
        <v>2.2000000000000002</v>
      </c>
    </row>
    <row r="123" spans="4:11" x14ac:dyDescent="0.3">
      <c r="D123" s="55">
        <v>5</v>
      </c>
      <c r="E123" s="56" t="s">
        <v>22</v>
      </c>
      <c r="F123" s="1" t="s">
        <v>252</v>
      </c>
      <c r="G123" s="1">
        <f t="shared" si="65"/>
        <v>2160</v>
      </c>
      <c r="H123" s="1">
        <f t="shared" si="66"/>
        <v>2</v>
      </c>
    </row>
    <row r="124" spans="4:11" x14ac:dyDescent="0.3">
      <c r="D124" s="55">
        <v>1</v>
      </c>
      <c r="E124" s="56" t="s">
        <v>23</v>
      </c>
      <c r="F124" s="1" t="s">
        <v>249</v>
      </c>
      <c r="G124" s="1">
        <f>T30-J124*K124</f>
        <v>2</v>
      </c>
      <c r="H124" s="1">
        <f>T44</f>
        <v>2.5</v>
      </c>
      <c r="I124" s="58" t="s">
        <v>256</v>
      </c>
      <c r="J124" s="1">
        <v>2</v>
      </c>
      <c r="K124" s="1">
        <v>2</v>
      </c>
    </row>
    <row r="125" spans="4:11" x14ac:dyDescent="0.3">
      <c r="D125" s="55">
        <v>2</v>
      </c>
      <c r="E125" s="56" t="s">
        <v>23</v>
      </c>
      <c r="F125" s="1" t="s">
        <v>249</v>
      </c>
      <c r="G125" s="1">
        <f t="shared" ref="G125:G128" si="67">T31-J125*K125</f>
        <v>20</v>
      </c>
      <c r="H125" s="1">
        <f t="shared" ref="H125:H128" si="68">T45</f>
        <v>2.5</v>
      </c>
      <c r="I125" s="58" t="s">
        <v>256</v>
      </c>
      <c r="J125" s="1">
        <v>2</v>
      </c>
      <c r="K125" s="1">
        <v>5</v>
      </c>
    </row>
    <row r="126" spans="4:11" x14ac:dyDescent="0.3">
      <c r="D126" s="55">
        <v>3</v>
      </c>
      <c r="E126" s="56" t="s">
        <v>23</v>
      </c>
      <c r="F126" s="1" t="s">
        <v>249</v>
      </c>
      <c r="G126" s="1">
        <f t="shared" si="67"/>
        <v>63</v>
      </c>
      <c r="H126" s="1">
        <f t="shared" si="68"/>
        <v>2.2000000000000002</v>
      </c>
      <c r="I126" s="58" t="s">
        <v>256</v>
      </c>
      <c r="J126" s="1">
        <v>2</v>
      </c>
      <c r="K126" s="1">
        <v>22</v>
      </c>
    </row>
    <row r="127" spans="4:11" x14ac:dyDescent="0.3">
      <c r="D127" s="55">
        <v>4</v>
      </c>
      <c r="E127" s="56" t="s">
        <v>23</v>
      </c>
      <c r="F127" s="1" t="s">
        <v>249</v>
      </c>
      <c r="G127" s="1">
        <f t="shared" si="67"/>
        <v>286</v>
      </c>
      <c r="H127" s="1">
        <f t="shared" si="68"/>
        <v>2.2000000000000002</v>
      </c>
      <c r="I127" s="58" t="s">
        <v>256</v>
      </c>
      <c r="J127" s="1">
        <v>2</v>
      </c>
      <c r="K127" s="1">
        <v>177</v>
      </c>
    </row>
    <row r="128" spans="4:11" x14ac:dyDescent="0.3">
      <c r="D128" s="55">
        <v>5</v>
      </c>
      <c r="E128" s="56" t="s">
        <v>23</v>
      </c>
      <c r="F128" s="1" t="s">
        <v>249</v>
      </c>
      <c r="G128" s="1">
        <f t="shared" si="67"/>
        <v>1400</v>
      </c>
      <c r="H128" s="1">
        <f t="shared" si="68"/>
        <v>2.2000000000000002</v>
      </c>
      <c r="I128" s="58" t="s">
        <v>256</v>
      </c>
      <c r="J128" s="1">
        <v>2</v>
      </c>
      <c r="K128" s="1">
        <v>500</v>
      </c>
    </row>
    <row r="129" spans="4:11" x14ac:dyDescent="0.3">
      <c r="D129" s="55">
        <v>1</v>
      </c>
      <c r="E129" s="56" t="s">
        <v>86</v>
      </c>
      <c r="F129" s="1" t="s">
        <v>251</v>
      </c>
      <c r="G129" s="1">
        <f>U30-K129</f>
        <v>7</v>
      </c>
      <c r="H129" s="1">
        <f>U44</f>
        <v>5</v>
      </c>
      <c r="I129" s="54" t="s">
        <v>254</v>
      </c>
      <c r="J129" s="1">
        <f t="shared" ref="J129:J138" si="69">ROUND(H129,0)</f>
        <v>5</v>
      </c>
      <c r="K129" s="1">
        <v>4</v>
      </c>
    </row>
    <row r="130" spans="4:11" x14ac:dyDescent="0.3">
      <c r="D130" s="55">
        <v>2</v>
      </c>
      <c r="E130" s="56" t="s">
        <v>86</v>
      </c>
      <c r="F130" s="1" t="s">
        <v>251</v>
      </c>
      <c r="G130" s="1">
        <f t="shared" ref="G130:G133" si="70">U31-K130</f>
        <v>32</v>
      </c>
      <c r="H130" s="1">
        <f t="shared" ref="H130:H133" si="71">U45</f>
        <v>5</v>
      </c>
      <c r="I130" s="54" t="s">
        <v>254</v>
      </c>
      <c r="J130" s="1">
        <f t="shared" si="69"/>
        <v>5</v>
      </c>
      <c r="K130" s="1">
        <v>22</v>
      </c>
    </row>
    <row r="131" spans="4:11" x14ac:dyDescent="0.3">
      <c r="D131" s="55">
        <v>3</v>
      </c>
      <c r="E131" s="56" t="s">
        <v>86</v>
      </c>
      <c r="F131" s="1" t="s">
        <v>251</v>
      </c>
      <c r="G131" s="1">
        <f t="shared" si="70"/>
        <v>112</v>
      </c>
      <c r="H131" s="1">
        <f t="shared" si="71"/>
        <v>4</v>
      </c>
      <c r="I131" s="54" t="s">
        <v>254</v>
      </c>
      <c r="J131" s="1">
        <f t="shared" si="69"/>
        <v>4</v>
      </c>
      <c r="K131" s="1">
        <v>60</v>
      </c>
    </row>
    <row r="132" spans="4:11" x14ac:dyDescent="0.3">
      <c r="D132" s="55">
        <v>4</v>
      </c>
      <c r="E132" s="56" t="s">
        <v>86</v>
      </c>
      <c r="F132" s="1" t="s">
        <v>251</v>
      </c>
      <c r="G132" s="1">
        <f t="shared" si="70"/>
        <v>561</v>
      </c>
      <c r="H132" s="1">
        <f t="shared" si="71"/>
        <v>3.3</v>
      </c>
      <c r="I132" s="54" t="s">
        <v>254</v>
      </c>
      <c r="J132" s="1">
        <f t="shared" si="69"/>
        <v>3</v>
      </c>
      <c r="K132" s="1">
        <v>300</v>
      </c>
    </row>
    <row r="133" spans="4:11" x14ac:dyDescent="0.3">
      <c r="D133" s="55">
        <v>5</v>
      </c>
      <c r="E133" s="56" t="s">
        <v>86</v>
      </c>
      <c r="F133" s="1" t="s">
        <v>251</v>
      </c>
      <c r="G133" s="1">
        <f t="shared" si="70"/>
        <v>2328</v>
      </c>
      <c r="H133" s="1">
        <f t="shared" si="71"/>
        <v>3.3</v>
      </c>
      <c r="I133" s="54" t="s">
        <v>254</v>
      </c>
      <c r="J133" s="1">
        <f t="shared" si="69"/>
        <v>3</v>
      </c>
      <c r="K133" s="1">
        <v>900</v>
      </c>
    </row>
    <row r="134" spans="4:11" x14ac:dyDescent="0.3">
      <c r="D134" s="108">
        <v>1</v>
      </c>
      <c r="E134" s="1" t="s">
        <v>548</v>
      </c>
      <c r="F134" s="1" t="s">
        <v>549</v>
      </c>
      <c r="G134" s="1">
        <f>V30-K134</f>
        <v>3</v>
      </c>
      <c r="H134" s="1">
        <f>V44</f>
        <v>2.5</v>
      </c>
      <c r="I134" s="54" t="s">
        <v>254</v>
      </c>
      <c r="J134" s="1">
        <f t="shared" si="69"/>
        <v>3</v>
      </c>
      <c r="K134" s="1">
        <v>2</v>
      </c>
    </row>
    <row r="135" spans="4:11" x14ac:dyDescent="0.3">
      <c r="D135" s="108">
        <v>2</v>
      </c>
      <c r="E135" s="1" t="s">
        <v>548</v>
      </c>
      <c r="F135" s="1" t="s">
        <v>549</v>
      </c>
      <c r="G135" s="1">
        <f t="shared" ref="G135:G138" si="72">V31-K135</f>
        <v>15</v>
      </c>
      <c r="H135" s="1">
        <f t="shared" ref="H135:H138" si="73">V45</f>
        <v>2.5</v>
      </c>
      <c r="I135" s="54" t="s">
        <v>254</v>
      </c>
      <c r="J135" s="1">
        <f t="shared" si="69"/>
        <v>3</v>
      </c>
      <c r="K135" s="1">
        <v>10</v>
      </c>
    </row>
    <row r="136" spans="4:11" x14ac:dyDescent="0.3">
      <c r="D136" s="108">
        <v>3</v>
      </c>
      <c r="E136" s="1" t="s">
        <v>548</v>
      </c>
      <c r="F136" s="1" t="s">
        <v>549</v>
      </c>
      <c r="G136" s="1">
        <f t="shared" si="72"/>
        <v>71</v>
      </c>
      <c r="H136" s="1">
        <f t="shared" si="73"/>
        <v>2.5</v>
      </c>
      <c r="I136" s="54" t="s">
        <v>254</v>
      </c>
      <c r="J136" s="1">
        <f t="shared" si="69"/>
        <v>3</v>
      </c>
      <c r="K136" s="1">
        <v>30</v>
      </c>
    </row>
    <row r="137" spans="4:11" x14ac:dyDescent="0.3">
      <c r="D137" s="108">
        <v>4</v>
      </c>
      <c r="E137" s="1" t="s">
        <v>548</v>
      </c>
      <c r="F137" s="1" t="s">
        <v>549</v>
      </c>
      <c r="G137" s="1">
        <f t="shared" si="72"/>
        <v>484</v>
      </c>
      <c r="H137" s="1">
        <f t="shared" si="73"/>
        <v>2.5</v>
      </c>
      <c r="I137" s="54" t="s">
        <v>254</v>
      </c>
      <c r="J137" s="1">
        <f t="shared" si="69"/>
        <v>3</v>
      </c>
      <c r="K137" s="1">
        <v>120</v>
      </c>
    </row>
    <row r="138" spans="4:11" x14ac:dyDescent="0.3">
      <c r="D138" s="108">
        <v>5</v>
      </c>
      <c r="E138" s="1" t="s">
        <v>548</v>
      </c>
      <c r="F138" s="1" t="s">
        <v>549</v>
      </c>
      <c r="G138" s="1">
        <f t="shared" si="72"/>
        <v>1715</v>
      </c>
      <c r="H138" s="1">
        <f t="shared" si="73"/>
        <v>2.5</v>
      </c>
      <c r="I138" s="54" t="s">
        <v>254</v>
      </c>
      <c r="J138" s="1">
        <f t="shared" si="69"/>
        <v>3</v>
      </c>
      <c r="K138" s="1">
        <v>550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建筑数据</vt:lpstr>
      <vt:lpstr>副本数据</vt:lpstr>
      <vt:lpstr>兵种数据A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2016-03-21T15:10:48Z</dcterms:modified>
</cp:coreProperties>
</file>