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1" r:id="rId1"/>
    <sheet name="经营管理中心" sheetId="13" r:id="rId2"/>
    <sheet name="LOCKCOIN" sheetId="14" r:id="rId3"/>
    <sheet name="国印金控" sheetId="15" r:id="rId4"/>
  </sheets>
  <definedNames>
    <definedName name="_xlnm.Print_Titles" localSheetId="0">总表!$1:$5</definedName>
    <definedName name="_xlnm._FilterDatabase" localSheetId="0" hidden="1">总表!$A$1:$AP$65</definedName>
    <definedName name="_xlnm.Print_Titles" localSheetId="1">经营管理中心!$1:$5</definedName>
    <definedName name="_xlnm._FilterDatabase" localSheetId="1" hidden="1">经营管理中心!$A$1:$AP$44</definedName>
    <definedName name="_xlnm.Print_Titles" localSheetId="2">LOCKCOIN!$1:$5</definedName>
    <definedName name="_xlnm._FilterDatabase" localSheetId="2" hidden="1">LOCKCOIN!$A$1:$AP$28</definedName>
    <definedName name="_xlnm.Print_Titles" localSheetId="3">国印金控!$1:$5</definedName>
    <definedName name="_xlnm._FilterDatabase" localSheetId="3" hidden="1">国印金控!$A$1:$AP$22</definedName>
  </definedNames>
  <calcPr calcId="144525"/>
</workbook>
</file>

<file path=xl/comments1.xml><?xml version="1.0" encoding="utf-8"?>
<comments xmlns="http://schemas.openxmlformats.org/spreadsheetml/2006/main">
  <authors>
    <author>3501</author>
    <author>yinyuanyue</author>
    <author>zs</author>
  </authors>
  <commentList>
    <comment ref="W4" authorId="0">
      <text>
        <r>
          <rPr>
            <b/>
            <sz val="9"/>
            <rFont val="Tahoma"/>
            <charset val="134"/>
          </rPr>
          <t>zs: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五险一金个人扣款部分</t>
        </r>
      </text>
    </comment>
    <comment ref="S6" authorId="1">
      <text>
        <r>
          <rPr>
            <b/>
            <sz val="9"/>
            <rFont val="宋体"/>
            <charset val="134"/>
          </rPr>
          <t>yinyuanyue:</t>
        </r>
        <r>
          <rPr>
            <sz val="9"/>
            <rFont val="宋体"/>
            <charset val="134"/>
          </rPr>
          <t xml:space="preserve">
400元话补，600元车补，200元餐补</t>
        </r>
      </text>
    </comment>
    <comment ref="W11" authorId="0">
      <text>
        <r>
          <rPr>
            <b/>
            <sz val="9"/>
            <rFont val="宋体"/>
            <charset val="134"/>
          </rPr>
          <t>3501:</t>
        </r>
        <r>
          <rPr>
            <sz val="9"/>
            <rFont val="宋体"/>
            <charset val="134"/>
          </rPr>
          <t xml:space="preserve">
从2018年10月开始每个月补助1000至五险一金开始购买为止</t>
        </r>
      </text>
    </comment>
    <comment ref="AF11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  <comment ref="AF12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  <comment ref="AF29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  <comment ref="W31" authorId="0">
      <text>
        <r>
          <rPr>
            <b/>
            <sz val="9"/>
            <rFont val="Tahoma"/>
            <charset val="134"/>
          </rPr>
          <t>3501: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补公积金</t>
        </r>
        <r>
          <rPr>
            <sz val="9"/>
            <rFont val="Tahoma"/>
            <charset val="134"/>
          </rPr>
          <t>200</t>
        </r>
        <r>
          <rPr>
            <sz val="9"/>
            <rFont val="宋体"/>
            <charset val="134"/>
          </rPr>
          <t>元</t>
        </r>
      </text>
    </comment>
  </commentList>
</comments>
</file>

<file path=xl/comments2.xml><?xml version="1.0" encoding="utf-8"?>
<comments xmlns="http://schemas.openxmlformats.org/spreadsheetml/2006/main">
  <authors>
    <author>3501</author>
    <author>yinyuanyue</author>
    <author>zs</author>
  </authors>
  <commentList>
    <comment ref="W4" authorId="0">
      <text>
        <r>
          <rPr>
            <b/>
            <sz val="9"/>
            <rFont val="Tahoma"/>
            <charset val="134"/>
          </rPr>
          <t>zs: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五险一金个人扣款部分</t>
        </r>
      </text>
    </comment>
    <comment ref="S6" authorId="1">
      <text>
        <r>
          <rPr>
            <b/>
            <sz val="9"/>
            <rFont val="宋体"/>
            <charset val="134"/>
          </rPr>
          <t>yinyuanyue:</t>
        </r>
        <r>
          <rPr>
            <sz val="9"/>
            <rFont val="宋体"/>
            <charset val="134"/>
          </rPr>
          <t xml:space="preserve">
400元话补，600元车补，200元餐补</t>
        </r>
      </text>
    </comment>
    <comment ref="W9" authorId="0">
      <text>
        <r>
          <rPr>
            <b/>
            <sz val="9"/>
            <rFont val="宋体"/>
            <charset val="134"/>
          </rPr>
          <t>3501:</t>
        </r>
        <r>
          <rPr>
            <sz val="9"/>
            <rFont val="宋体"/>
            <charset val="134"/>
          </rPr>
          <t xml:space="preserve">
从2018年10月开始每个月补助1000至五险一金开始购买为止</t>
        </r>
      </text>
    </comment>
    <comment ref="AF9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  <comment ref="AF10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  <comment ref="AF19" authorId="2">
      <text>
        <r>
          <rPr>
            <b/>
            <sz val="9"/>
            <rFont val="宋体"/>
            <charset val="134"/>
          </rPr>
          <t>zs:</t>
        </r>
        <r>
          <rPr>
            <sz val="9"/>
            <rFont val="宋体"/>
            <charset val="134"/>
          </rPr>
          <t xml:space="preserve">
罚款</t>
        </r>
      </text>
    </comment>
  </commentList>
</comments>
</file>

<file path=xl/comments3.xml><?xml version="1.0" encoding="utf-8"?>
<comments xmlns="http://schemas.openxmlformats.org/spreadsheetml/2006/main">
  <authors>
    <author>3501</author>
  </authors>
  <commentList>
    <comment ref="W4" authorId="0">
      <text>
        <r>
          <rPr>
            <b/>
            <sz val="9"/>
            <rFont val="Tahoma"/>
            <charset val="134"/>
          </rPr>
          <t>zs: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五险一金个人扣款部分</t>
        </r>
      </text>
    </comment>
    <comment ref="W10" authorId="0">
      <text>
        <r>
          <rPr>
            <b/>
            <sz val="9"/>
            <rFont val="Tahoma"/>
            <charset val="134"/>
          </rPr>
          <t>3501: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补公积金</t>
        </r>
        <r>
          <rPr>
            <sz val="9"/>
            <rFont val="Tahoma"/>
            <charset val="134"/>
          </rPr>
          <t>200</t>
        </r>
        <r>
          <rPr>
            <sz val="9"/>
            <rFont val="宋体"/>
            <charset val="134"/>
          </rPr>
          <t>元</t>
        </r>
      </text>
    </comment>
  </commentList>
</comments>
</file>

<file path=xl/comments4.xml><?xml version="1.0" encoding="utf-8"?>
<comments xmlns="http://schemas.openxmlformats.org/spreadsheetml/2006/main">
  <authors>
    <author>3501</author>
  </authors>
  <commentList>
    <comment ref="W4" authorId="0">
      <text>
        <r>
          <rPr>
            <b/>
            <sz val="9"/>
            <rFont val="Tahoma"/>
            <charset val="134"/>
          </rPr>
          <t>zs: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五险一金个人扣款部分</t>
        </r>
      </text>
    </comment>
  </commentList>
</comments>
</file>

<file path=xl/sharedStrings.xml><?xml version="1.0" encoding="utf-8"?>
<sst xmlns="http://schemas.openxmlformats.org/spreadsheetml/2006/main" count="163">
  <si>
    <t>成都卡卡生活电子科技有限公司2018年11月</t>
  </si>
  <si>
    <t>科目：工资表</t>
  </si>
  <si>
    <t>人数：49人</t>
  </si>
  <si>
    <t>应出勤天数：22天</t>
  </si>
  <si>
    <t>单位：元</t>
  </si>
  <si>
    <t>序号</t>
  </si>
  <si>
    <t>职工
姓名</t>
  </si>
  <si>
    <t>部门</t>
  </si>
  <si>
    <t>岗位</t>
  </si>
  <si>
    <t>入职时间</t>
  </si>
  <si>
    <t>试用期/             转正时间</t>
  </si>
  <si>
    <t>离职时间</t>
  </si>
  <si>
    <t>应出勤天数</t>
  </si>
  <si>
    <t>试用工资</t>
  </si>
  <si>
    <t>转正工资</t>
  </si>
  <si>
    <t>应发工资</t>
  </si>
  <si>
    <t>其他应发</t>
  </si>
  <si>
    <t>考勤扣款</t>
  </si>
  <si>
    <t>五险一金个人扣款</t>
  </si>
  <si>
    <t>实发工资</t>
  </si>
  <si>
    <t>基本
工资</t>
  </si>
  <si>
    <t>岗位                              工资</t>
  </si>
  <si>
    <t>绩效            工资</t>
  </si>
  <si>
    <t>保密
工资</t>
  </si>
  <si>
    <t>小计</t>
  </si>
  <si>
    <t>加班工资</t>
  </si>
  <si>
    <t>职称
津贴</t>
  </si>
  <si>
    <t>全勤奖</t>
  </si>
  <si>
    <t>补助</t>
  </si>
  <si>
    <t>出差餐补</t>
  </si>
  <si>
    <t>事假扣款</t>
  </si>
  <si>
    <t>病假扣款</t>
  </si>
  <si>
    <t>迟到      扣款</t>
  </si>
  <si>
    <t>未打  卡扣款</t>
  </si>
  <si>
    <t>旷工扣款</t>
  </si>
  <si>
    <t>其他    扣款</t>
  </si>
  <si>
    <t>养老保险</t>
  </si>
  <si>
    <t>医疗保险</t>
  </si>
  <si>
    <t>失业保险</t>
  </si>
  <si>
    <t>大病统筹</t>
  </si>
  <si>
    <t>公积金</t>
  </si>
  <si>
    <t>五险一金合计</t>
  </si>
  <si>
    <t>个人所得税</t>
  </si>
  <si>
    <t>代扣小计</t>
  </si>
  <si>
    <t>加班  小时</t>
  </si>
  <si>
    <t>加班  工资</t>
  </si>
  <si>
    <t>事假小时</t>
  </si>
  <si>
    <t>病假小时</t>
  </si>
  <si>
    <t>欧阳君</t>
  </si>
  <si>
    <t>经营管理中心</t>
  </si>
  <si>
    <t>总经办</t>
  </si>
  <si>
    <t>董事长</t>
  </si>
  <si>
    <t>——</t>
  </si>
  <si>
    <t>税后</t>
  </si>
  <si>
    <t>朱亮</t>
  </si>
  <si>
    <t>总经理</t>
  </si>
  <si>
    <t>邹翔宇</t>
  </si>
  <si>
    <t>LockCoin</t>
  </si>
  <si>
    <t>张恒</t>
  </si>
  <si>
    <t>国印金控</t>
  </si>
  <si>
    <t>市场部</t>
  </si>
  <si>
    <t>谢会</t>
  </si>
  <si>
    <t>人事行政中心</t>
  </si>
  <si>
    <t>人事行政总监</t>
  </si>
  <si>
    <t>陈伟</t>
  </si>
  <si>
    <t>资产管理部</t>
  </si>
  <si>
    <t>资产管理经理</t>
  </si>
  <si>
    <t>税后，201810开始每个月补助1000至五险一金开始购买为止</t>
  </si>
  <si>
    <t>王承科</t>
  </si>
  <si>
    <t>资产管理专员</t>
  </si>
  <si>
    <t>徐海凌</t>
  </si>
  <si>
    <t>运营专员</t>
  </si>
  <si>
    <t>宋甜甜</t>
  </si>
  <si>
    <t>财务部</t>
  </si>
  <si>
    <t>出纳</t>
  </si>
  <si>
    <t>银敏</t>
  </si>
  <si>
    <t>人事专员</t>
  </si>
  <si>
    <t>苏雯</t>
  </si>
  <si>
    <t>总监助理</t>
  </si>
  <si>
    <t>舒新</t>
  </si>
  <si>
    <t>客服部</t>
  </si>
  <si>
    <t>客服专员</t>
  </si>
  <si>
    <t>伍小琴</t>
  </si>
  <si>
    <t>会计</t>
  </si>
  <si>
    <t>唐文博</t>
  </si>
  <si>
    <t>技术部</t>
  </si>
  <si>
    <t>JAVA</t>
  </si>
  <si>
    <t>任明明</t>
  </si>
  <si>
    <t>平面设计</t>
  </si>
  <si>
    <t>李家刚</t>
  </si>
  <si>
    <t>Linux运维工程师</t>
  </si>
  <si>
    <t>张清萍</t>
  </si>
  <si>
    <t>测试工程师</t>
  </si>
  <si>
    <t>李加林</t>
  </si>
  <si>
    <t>用户运营</t>
  </si>
  <si>
    <t>曾廷亭</t>
  </si>
  <si>
    <t>审计</t>
  </si>
  <si>
    <t>郑琳琳</t>
  </si>
  <si>
    <t>王茜</t>
  </si>
  <si>
    <t>新媒体运营</t>
  </si>
  <si>
    <t>左都琼</t>
  </si>
  <si>
    <t>袁霞</t>
  </si>
  <si>
    <t>行政前台</t>
  </si>
  <si>
    <t>欧阳智祥</t>
  </si>
  <si>
    <t>胡红雪</t>
  </si>
  <si>
    <t>高玉宇</t>
  </si>
  <si>
    <t>产品经理</t>
  </si>
  <si>
    <t>税后，补贴200至公积金基数调整为4000时停止</t>
  </si>
  <si>
    <t>杨忠成</t>
  </si>
  <si>
    <t>技术经理</t>
  </si>
  <si>
    <t>戴向阳</t>
  </si>
  <si>
    <t>运营部</t>
  </si>
  <si>
    <t>运营经理</t>
  </si>
  <si>
    <t>黄铄涵</t>
  </si>
  <si>
    <t>产品运营</t>
  </si>
  <si>
    <t>李文远</t>
  </si>
  <si>
    <t>试用期</t>
  </si>
  <si>
    <t>洪一超</t>
  </si>
  <si>
    <t>张飞</t>
  </si>
  <si>
    <t>运维工程师</t>
  </si>
  <si>
    <t>牛雷</t>
  </si>
  <si>
    <t>Java工程师</t>
  </si>
  <si>
    <t>汪豪</t>
  </si>
  <si>
    <t>丁松</t>
  </si>
  <si>
    <t>李娜娜</t>
  </si>
  <si>
    <t>刘兰兰</t>
  </si>
  <si>
    <t>夏东</t>
  </si>
  <si>
    <t>张云吉</t>
  </si>
  <si>
    <t>刘一迪</t>
  </si>
  <si>
    <t>商务经理</t>
  </si>
  <si>
    <t>兰冰</t>
  </si>
  <si>
    <t>插画师</t>
  </si>
  <si>
    <t>覃阳</t>
  </si>
  <si>
    <t>行政专员</t>
  </si>
  <si>
    <t>包文彩</t>
  </si>
  <si>
    <t>兼职</t>
  </si>
  <si>
    <t>驻外人员</t>
  </si>
  <si>
    <t>杨淑华</t>
  </si>
  <si>
    <t>朱秀荣</t>
  </si>
  <si>
    <t>保洁</t>
  </si>
  <si>
    <t>羊城霖</t>
  </si>
  <si>
    <t>市值管理部</t>
  </si>
  <si>
    <t>交易员</t>
  </si>
  <si>
    <t>2018.5.24</t>
  </si>
  <si>
    <t>转正</t>
  </si>
  <si>
    <t>饶梅琳</t>
  </si>
  <si>
    <t>人事行政专员</t>
  </si>
  <si>
    <t>2018.5.14</t>
  </si>
  <si>
    <t>2018.7.5</t>
  </si>
  <si>
    <t>易晋</t>
  </si>
  <si>
    <t>2018.5.21</t>
  </si>
  <si>
    <t>郑荣德</t>
  </si>
  <si>
    <t>2018.6.11</t>
  </si>
  <si>
    <t>合计</t>
  </si>
  <si>
    <t>备注：</t>
  </si>
  <si>
    <t>1、入职：丁松、李娜娜、刘兰兰、夏东、张云吉、刘一迪、兰冰、覃阳，共8人；2、转正：黄铄涵，共1人；3、离职：唐文博，共1人；4、出差：戴向阳：北京3天、黄铄涵：北京3天。</t>
  </si>
  <si>
    <t xml:space="preserve">董事长：                                                                总经理：                                                                       人事行政总监 ：                                                        财务：                                    制表人： 左都琼                                                               </t>
  </si>
  <si>
    <t>经营管理中心—工资表2018年11月</t>
  </si>
  <si>
    <t>人数：29人</t>
  </si>
  <si>
    <t>Lockcoin—工资表2018年11月</t>
  </si>
  <si>
    <t>人数：13人</t>
  </si>
  <si>
    <t>国印金控—工资表2018年11月</t>
  </si>
  <si>
    <t>人数：7人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</si>
</sst>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\(0\)"/>
    <numFmt numFmtId="177" formatCode="0_);[Red]\(0\)"/>
    <numFmt numFmtId="178" formatCode="0.00_);[Red]\(0.00\)"/>
    <numFmt numFmtId="179" formatCode="0_ "/>
  </numFmts>
  <fonts count="36">
    <font>
      <sz val="11"/>
      <color indexed="8"/>
      <name val="宋体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color theme="1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0"/>
      <name val="微软雅黑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5" fillId="13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26" borderId="14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21" borderId="12" applyNumberFormat="0" applyAlignment="0" applyProtection="0">
      <alignment vertical="center"/>
    </xf>
    <xf numFmtId="0" fontId="32" fillId="21" borderId="10" applyNumberFormat="0" applyAlignment="0" applyProtection="0">
      <alignment vertical="center"/>
    </xf>
    <xf numFmtId="0" fontId="34" fillId="32" borderId="15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0" borderId="0"/>
    <xf numFmtId="0" fontId="15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6" fontId="7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179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</xf>
    <xf numFmtId="177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>
      <alignment vertical="center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177" fontId="11" fillId="0" borderId="1" xfId="0" applyNumberFormat="1" applyFont="1" applyFill="1" applyBorder="1" applyAlignment="1" applyProtection="1">
      <alignment horizontal="center" vertical="center" wrapText="1"/>
    </xf>
    <xf numFmtId="1" fontId="2" fillId="0" borderId="1" xfId="0" applyNumberFormat="1" applyFont="1" applyFill="1" applyBorder="1" applyAlignment="1" applyProtection="1">
      <alignment horizontal="center" vertical="center" wrapText="1"/>
    </xf>
    <xf numFmtId="176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3232" xfId="49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Q65"/>
  <sheetViews>
    <sheetView showGridLines="0" tabSelected="1" workbookViewId="0">
      <pane xSplit="2" ySplit="5" topLeftCell="R6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6.5"/>
  <cols>
    <col min="1" max="1" width="4.5" style="7" customWidth="1"/>
    <col min="2" max="2" width="7.5" style="8" customWidth="1"/>
    <col min="3" max="3" width="12.375" style="8" customWidth="1"/>
    <col min="4" max="4" width="10.5" style="7" customWidth="1"/>
    <col min="5" max="5" width="12.875" style="7" customWidth="1"/>
    <col min="6" max="6" width="9.75" style="9" customWidth="1"/>
    <col min="7" max="7" width="9.375" style="9" customWidth="1"/>
    <col min="8" max="8" width="8.875" style="10" customWidth="1"/>
    <col min="9" max="9" width="5.25" style="8" customWidth="1"/>
    <col min="10" max="11" width="7.5" style="8" customWidth="1"/>
    <col min="12" max="12" width="6.75" style="8" customWidth="1"/>
    <col min="13" max="13" width="6.875" style="8" customWidth="1"/>
    <col min="14" max="14" width="5.75" style="8" customWidth="1"/>
    <col min="15" max="15" width="5.875" style="8" customWidth="1"/>
    <col min="16" max="16" width="6.75" style="11" customWidth="1"/>
    <col min="17" max="17" width="4.5" style="8" customWidth="1"/>
    <col min="18" max="18" width="5.375" style="12" customWidth="1"/>
    <col min="19" max="19" width="5" style="8" customWidth="1"/>
    <col min="20" max="20" width="6" style="8" customWidth="1"/>
    <col min="21" max="21" width="5.375" style="8" customWidth="1"/>
    <col min="22" max="22" width="4.75" style="8" customWidth="1"/>
    <col min="23" max="23" width="5" style="8" customWidth="1"/>
    <col min="24" max="24" width="6" style="12" customWidth="1"/>
    <col min="25" max="28" width="4.5" style="8" customWidth="1"/>
    <col min="29" max="29" width="4.375" style="8" customWidth="1"/>
    <col min="30" max="30" width="5.125" style="8" customWidth="1"/>
    <col min="31" max="31" width="4.375" style="8" customWidth="1"/>
    <col min="32" max="32" width="4.25" style="8" customWidth="1"/>
    <col min="33" max="33" width="4.625" style="13" customWidth="1"/>
    <col min="34" max="34" width="4.875" style="14" customWidth="1"/>
    <col min="35" max="35" width="4.5" style="12" customWidth="1"/>
    <col min="36" max="36" width="4.75" style="12" customWidth="1"/>
    <col min="37" max="37" width="4.5" style="12" customWidth="1"/>
    <col min="38" max="38" width="5.875" style="14" customWidth="1"/>
    <col min="39" max="39" width="7" style="14" customWidth="1"/>
    <col min="40" max="40" width="5.375" style="14" customWidth="1"/>
    <col min="41" max="41" width="6.625" style="15" customWidth="1"/>
    <col min="42" max="42" width="7.5" style="11" customWidth="1"/>
    <col min="43" max="43" width="49.5" style="16" hidden="1" customWidth="1"/>
    <col min="44" max="16384" width="9" style="7"/>
  </cols>
  <sheetData>
    <row r="1" s="1" customFormat="1" ht="29.1" customHeight="1" spans="1:4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56"/>
    </row>
    <row r="2" s="2" customFormat="1" ht="15.75" customHeight="1" spans="1:43">
      <c r="A2" s="19" t="s">
        <v>1</v>
      </c>
      <c r="B2" s="19"/>
      <c r="C2" s="19"/>
      <c r="D2" s="19"/>
      <c r="E2" s="19"/>
      <c r="F2" s="19"/>
      <c r="G2" s="19" t="s">
        <v>2</v>
      </c>
      <c r="H2" s="19"/>
      <c r="I2" s="19"/>
      <c r="J2" s="19"/>
      <c r="K2" s="19"/>
      <c r="L2" s="19"/>
      <c r="M2" s="19"/>
      <c r="N2" s="19"/>
      <c r="O2" s="19"/>
      <c r="P2" s="19"/>
      <c r="Q2" s="38" t="s">
        <v>3</v>
      </c>
      <c r="R2" s="38"/>
      <c r="S2" s="38"/>
      <c r="T2" s="38"/>
      <c r="U2" s="38"/>
      <c r="V2" s="38"/>
      <c r="W2" s="38"/>
      <c r="X2" s="38"/>
      <c r="Y2" s="47" t="s">
        <v>4</v>
      </c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57"/>
      <c r="AQ2" s="58"/>
    </row>
    <row r="3" s="3" customFormat="1" ht="14.25" customHeight="1" spans="1:43">
      <c r="A3" s="20" t="s">
        <v>5</v>
      </c>
      <c r="B3" s="21" t="s">
        <v>6</v>
      </c>
      <c r="C3" s="21" t="s">
        <v>7</v>
      </c>
      <c r="D3" s="21" t="s">
        <v>7</v>
      </c>
      <c r="E3" s="21" t="s">
        <v>8</v>
      </c>
      <c r="F3" s="22" t="s">
        <v>9</v>
      </c>
      <c r="G3" s="22" t="s">
        <v>10</v>
      </c>
      <c r="H3" s="23" t="s">
        <v>11</v>
      </c>
      <c r="I3" s="31" t="s">
        <v>12</v>
      </c>
      <c r="J3" s="21" t="s">
        <v>13</v>
      </c>
      <c r="K3" s="21" t="s">
        <v>14</v>
      </c>
      <c r="L3" s="21" t="s">
        <v>15</v>
      </c>
      <c r="M3" s="21"/>
      <c r="N3" s="21"/>
      <c r="O3" s="21"/>
      <c r="P3" s="21"/>
      <c r="Q3" s="39" t="s">
        <v>16</v>
      </c>
      <c r="R3" s="39"/>
      <c r="S3" s="39"/>
      <c r="T3" s="39"/>
      <c r="U3" s="39"/>
      <c r="V3" s="39"/>
      <c r="W3" s="39"/>
      <c r="X3" s="39"/>
      <c r="Y3" s="20" t="s">
        <v>17</v>
      </c>
      <c r="Z3" s="20"/>
      <c r="AA3" s="20"/>
      <c r="AB3" s="20"/>
      <c r="AC3" s="20"/>
      <c r="AD3" s="20"/>
      <c r="AE3" s="20"/>
      <c r="AF3" s="20"/>
      <c r="AG3" s="20"/>
      <c r="AH3" s="50" t="s">
        <v>18</v>
      </c>
      <c r="AI3" s="51"/>
      <c r="AJ3" s="51"/>
      <c r="AK3" s="51"/>
      <c r="AL3" s="51"/>
      <c r="AM3" s="52"/>
      <c r="AN3" s="50"/>
      <c r="AO3" s="52"/>
      <c r="AP3" s="59" t="s">
        <v>19</v>
      </c>
      <c r="AQ3" s="60"/>
    </row>
    <row r="4" s="2" customFormat="1" ht="14.25" spans="1:43">
      <c r="A4" s="20"/>
      <c r="B4" s="21"/>
      <c r="C4" s="21"/>
      <c r="D4" s="21"/>
      <c r="E4" s="21"/>
      <c r="F4" s="22"/>
      <c r="G4" s="22"/>
      <c r="H4" s="23"/>
      <c r="I4" s="32"/>
      <c r="J4" s="21"/>
      <c r="K4" s="21"/>
      <c r="L4" s="33" t="s">
        <v>20</v>
      </c>
      <c r="M4" s="33" t="s">
        <v>21</v>
      </c>
      <c r="N4" s="33" t="s">
        <v>22</v>
      </c>
      <c r="O4" s="33" t="s">
        <v>23</v>
      </c>
      <c r="P4" s="34" t="s">
        <v>24</v>
      </c>
      <c r="Q4" s="33" t="s">
        <v>25</v>
      </c>
      <c r="R4" s="33"/>
      <c r="S4" s="33" t="s">
        <v>26</v>
      </c>
      <c r="T4" s="33" t="s">
        <v>27</v>
      </c>
      <c r="U4" s="40" t="s">
        <v>28</v>
      </c>
      <c r="V4" s="33" t="s">
        <v>29</v>
      </c>
      <c r="W4" s="33" t="s">
        <v>16</v>
      </c>
      <c r="X4" s="41" t="s">
        <v>24</v>
      </c>
      <c r="Y4" s="49" t="s">
        <v>30</v>
      </c>
      <c r="Z4" s="49"/>
      <c r="AA4" s="49" t="s">
        <v>31</v>
      </c>
      <c r="AB4" s="49"/>
      <c r="AC4" s="33" t="s">
        <v>32</v>
      </c>
      <c r="AD4" s="33" t="s">
        <v>33</v>
      </c>
      <c r="AE4" s="33" t="s">
        <v>34</v>
      </c>
      <c r="AF4" s="33" t="s">
        <v>35</v>
      </c>
      <c r="AG4" s="33" t="s">
        <v>24</v>
      </c>
      <c r="AH4" s="41" t="s">
        <v>36</v>
      </c>
      <c r="AI4" s="41" t="s">
        <v>37</v>
      </c>
      <c r="AJ4" s="41" t="s">
        <v>38</v>
      </c>
      <c r="AK4" s="41" t="s">
        <v>39</v>
      </c>
      <c r="AL4" s="41" t="s">
        <v>40</v>
      </c>
      <c r="AM4" s="19" t="s">
        <v>41</v>
      </c>
      <c r="AN4" s="19" t="s">
        <v>42</v>
      </c>
      <c r="AO4" s="61" t="s">
        <v>43</v>
      </c>
      <c r="AP4" s="59"/>
      <c r="AQ4" s="58"/>
    </row>
    <row r="5" s="4" customFormat="1" ht="28.5" spans="1:43">
      <c r="A5" s="20"/>
      <c r="B5" s="21"/>
      <c r="C5" s="21"/>
      <c r="D5" s="21"/>
      <c r="E5" s="21"/>
      <c r="F5" s="22"/>
      <c r="G5" s="22"/>
      <c r="H5" s="23"/>
      <c r="I5" s="35"/>
      <c r="J5" s="21"/>
      <c r="K5" s="21"/>
      <c r="L5" s="33"/>
      <c r="M5" s="33"/>
      <c r="N5" s="33"/>
      <c r="O5" s="33"/>
      <c r="P5" s="34"/>
      <c r="Q5" s="33" t="s">
        <v>44</v>
      </c>
      <c r="R5" s="41" t="s">
        <v>45</v>
      </c>
      <c r="S5" s="33"/>
      <c r="T5" s="33"/>
      <c r="U5" s="42"/>
      <c r="V5" s="33"/>
      <c r="W5" s="33"/>
      <c r="X5" s="41"/>
      <c r="Y5" s="33" t="s">
        <v>46</v>
      </c>
      <c r="Z5" s="33" t="s">
        <v>30</v>
      </c>
      <c r="AA5" s="33" t="s">
        <v>47</v>
      </c>
      <c r="AB5" s="33" t="s">
        <v>31</v>
      </c>
      <c r="AC5" s="33"/>
      <c r="AD5" s="33"/>
      <c r="AE5" s="33"/>
      <c r="AF5" s="33"/>
      <c r="AG5" s="33"/>
      <c r="AH5" s="41"/>
      <c r="AI5" s="41"/>
      <c r="AJ5" s="41"/>
      <c r="AK5" s="41"/>
      <c r="AL5" s="41"/>
      <c r="AM5" s="19"/>
      <c r="AN5" s="19"/>
      <c r="AO5" s="61"/>
      <c r="AP5" s="59"/>
      <c r="AQ5" s="62"/>
    </row>
    <row r="6" s="4" customFormat="1" ht="21" customHeight="1" spans="1:43">
      <c r="A6" s="19">
        <v>1</v>
      </c>
      <c r="B6" s="24" t="s">
        <v>48</v>
      </c>
      <c r="C6" s="25" t="s">
        <v>49</v>
      </c>
      <c r="D6" s="24" t="s">
        <v>50</v>
      </c>
      <c r="E6" s="24" t="s">
        <v>51</v>
      </c>
      <c r="F6" s="26" t="s">
        <v>52</v>
      </c>
      <c r="G6" s="26" t="s">
        <v>52</v>
      </c>
      <c r="H6" s="27" t="s">
        <v>52</v>
      </c>
      <c r="I6" s="24">
        <v>22</v>
      </c>
      <c r="J6" s="24">
        <v>0</v>
      </c>
      <c r="K6" s="24">
        <v>30042</v>
      </c>
      <c r="L6" s="24">
        <v>5000</v>
      </c>
      <c r="M6" s="37">
        <v>24542</v>
      </c>
      <c r="N6" s="24">
        <v>0</v>
      </c>
      <c r="O6" s="24">
        <v>500</v>
      </c>
      <c r="P6" s="36">
        <f>SUM(L6:O6)</f>
        <v>30042</v>
      </c>
      <c r="Q6" s="24">
        <v>0</v>
      </c>
      <c r="R6" s="43">
        <f>ROUND(P6/23/8*Q6,0)</f>
        <v>0</v>
      </c>
      <c r="S6" s="24">
        <v>1200</v>
      </c>
      <c r="T6" s="24">
        <v>0</v>
      </c>
      <c r="U6" s="24">
        <v>0</v>
      </c>
      <c r="V6" s="24">
        <v>0</v>
      </c>
      <c r="W6" s="24">
        <v>0</v>
      </c>
      <c r="X6" s="43">
        <f t="shared" ref="X6:X54" si="0">SUM(R6:W6)</f>
        <v>1200</v>
      </c>
      <c r="Y6" s="24">
        <v>0</v>
      </c>
      <c r="Z6" s="36">
        <f>ROUND(P6/I6/8*Y6,0)</f>
        <v>0</v>
      </c>
      <c r="AA6" s="24">
        <v>0</v>
      </c>
      <c r="AB6" s="36">
        <f>ROUND(P6/I6/8*AA6*0.4,0)</f>
        <v>0</v>
      </c>
      <c r="AC6" s="24">
        <v>0</v>
      </c>
      <c r="AD6" s="24">
        <v>0</v>
      </c>
      <c r="AE6" s="24">
        <v>0</v>
      </c>
      <c r="AF6" s="24">
        <v>0</v>
      </c>
      <c r="AG6" s="34">
        <f>SUM(Z6,AB6,AC6:AF6)</f>
        <v>0</v>
      </c>
      <c r="AH6" s="53">
        <v>0</v>
      </c>
      <c r="AI6" s="53">
        <v>0</v>
      </c>
      <c r="AJ6" s="53">
        <v>0</v>
      </c>
      <c r="AK6" s="53">
        <v>0</v>
      </c>
      <c r="AL6" s="53">
        <v>0</v>
      </c>
      <c r="AM6" s="37">
        <f>SUM(AH6:AL6)</f>
        <v>0</v>
      </c>
      <c r="AN6" s="37">
        <v>0</v>
      </c>
      <c r="AO6" s="34">
        <f>SUM(AM6:AN6)</f>
        <v>0</v>
      </c>
      <c r="AP6" s="34">
        <f t="shared" ref="AP6:AP37" si="1">ROUND(P6+X6-AG6-AO6,0)</f>
        <v>31242</v>
      </c>
      <c r="AQ6" s="62" t="s">
        <v>53</v>
      </c>
    </row>
    <row r="7" s="4" customFormat="1" ht="21" customHeight="1" spans="1:43">
      <c r="A7" s="19">
        <v>2</v>
      </c>
      <c r="B7" s="24" t="s">
        <v>54</v>
      </c>
      <c r="C7" s="25" t="s">
        <v>49</v>
      </c>
      <c r="D7" s="24" t="s">
        <v>50</v>
      </c>
      <c r="E7" s="24" t="s">
        <v>55</v>
      </c>
      <c r="F7" s="26" t="s">
        <v>52</v>
      </c>
      <c r="G7" s="26" t="s">
        <v>52</v>
      </c>
      <c r="H7" s="27" t="s">
        <v>52</v>
      </c>
      <c r="I7" s="24">
        <v>22</v>
      </c>
      <c r="J7" s="24">
        <v>0</v>
      </c>
      <c r="K7" s="24">
        <v>30042</v>
      </c>
      <c r="L7" s="24">
        <v>5000</v>
      </c>
      <c r="M7" s="24">
        <v>24542</v>
      </c>
      <c r="N7" s="24">
        <v>0</v>
      </c>
      <c r="O7" s="24">
        <v>500</v>
      </c>
      <c r="P7" s="36">
        <f t="shared" ref="P7:P15" si="2">SUM(L7:O7)</f>
        <v>30042</v>
      </c>
      <c r="Q7" s="24">
        <v>0</v>
      </c>
      <c r="R7" s="43">
        <f t="shared" ref="R7:R54" si="3">ROUND(P7/23/8*Q7,0)</f>
        <v>0</v>
      </c>
      <c r="S7" s="24">
        <v>1200</v>
      </c>
      <c r="T7" s="24">
        <v>0</v>
      </c>
      <c r="U7" s="24">
        <v>0</v>
      </c>
      <c r="V7" s="24">
        <v>0</v>
      </c>
      <c r="W7" s="24">
        <v>1020</v>
      </c>
      <c r="X7" s="43">
        <f t="shared" si="0"/>
        <v>2220</v>
      </c>
      <c r="Y7" s="24">
        <v>0</v>
      </c>
      <c r="Z7" s="36">
        <f t="shared" ref="Z7:Z54" si="4">ROUND(P7/I7/8*Y7,0)</f>
        <v>0</v>
      </c>
      <c r="AA7" s="24">
        <v>0</v>
      </c>
      <c r="AB7" s="36">
        <f t="shared" ref="AB7:AB54" si="5">ROUND(P7/I7/8*AA7*0.4,0)</f>
        <v>0</v>
      </c>
      <c r="AC7" s="24">
        <v>0</v>
      </c>
      <c r="AD7" s="24">
        <v>0</v>
      </c>
      <c r="AE7" s="24">
        <v>0</v>
      </c>
      <c r="AF7" s="24">
        <v>0</v>
      </c>
      <c r="AG7" s="34">
        <f>SUM(Z7,AB7,AC7:AF7)</f>
        <v>0</v>
      </c>
      <c r="AH7" s="24">
        <v>400</v>
      </c>
      <c r="AI7" s="53">
        <v>100</v>
      </c>
      <c r="AJ7" s="24">
        <v>20</v>
      </c>
      <c r="AK7" s="53">
        <v>0</v>
      </c>
      <c r="AL7" s="53">
        <v>500</v>
      </c>
      <c r="AM7" s="37">
        <f t="shared" ref="AM7:AM54" si="6">SUM(AH7:AL7)</f>
        <v>1020</v>
      </c>
      <c r="AN7" s="37">
        <v>0</v>
      </c>
      <c r="AO7" s="34">
        <f t="shared" ref="AO7:AO54" si="7">SUM(AM7:AN7)</f>
        <v>1020</v>
      </c>
      <c r="AP7" s="34">
        <f t="shared" si="1"/>
        <v>31242</v>
      </c>
      <c r="AQ7" s="62" t="s">
        <v>53</v>
      </c>
    </row>
    <row r="8" s="4" customFormat="1" ht="21" customHeight="1" spans="1:43">
      <c r="A8" s="19">
        <v>3</v>
      </c>
      <c r="B8" s="24" t="s">
        <v>56</v>
      </c>
      <c r="C8" s="25" t="s">
        <v>57</v>
      </c>
      <c r="D8" s="24" t="s">
        <v>50</v>
      </c>
      <c r="E8" s="24" t="s">
        <v>55</v>
      </c>
      <c r="F8" s="26">
        <v>43191</v>
      </c>
      <c r="G8" s="26" t="s">
        <v>52</v>
      </c>
      <c r="H8" s="27" t="s">
        <v>52</v>
      </c>
      <c r="I8" s="24">
        <v>22</v>
      </c>
      <c r="J8" s="24">
        <v>0</v>
      </c>
      <c r="K8" s="24">
        <v>30042</v>
      </c>
      <c r="L8" s="24">
        <v>5000</v>
      </c>
      <c r="M8" s="24">
        <v>24542</v>
      </c>
      <c r="N8" s="24">
        <v>0</v>
      </c>
      <c r="O8" s="24">
        <v>500</v>
      </c>
      <c r="P8" s="36">
        <f t="shared" si="2"/>
        <v>30042</v>
      </c>
      <c r="Q8" s="24">
        <v>0</v>
      </c>
      <c r="R8" s="43">
        <f t="shared" si="3"/>
        <v>0</v>
      </c>
      <c r="S8" s="24">
        <v>1200</v>
      </c>
      <c r="T8" s="24">
        <v>0</v>
      </c>
      <c r="U8" s="24">
        <v>0</v>
      </c>
      <c r="V8" s="24">
        <v>0</v>
      </c>
      <c r="W8" s="24">
        <v>0</v>
      </c>
      <c r="X8" s="43">
        <f t="shared" si="0"/>
        <v>1200</v>
      </c>
      <c r="Y8" s="24">
        <v>0</v>
      </c>
      <c r="Z8" s="36">
        <f t="shared" si="4"/>
        <v>0</v>
      </c>
      <c r="AA8" s="24">
        <v>0</v>
      </c>
      <c r="AB8" s="36">
        <f t="shared" si="5"/>
        <v>0</v>
      </c>
      <c r="AC8" s="24">
        <v>0</v>
      </c>
      <c r="AD8" s="24">
        <v>0</v>
      </c>
      <c r="AE8" s="24">
        <v>0</v>
      </c>
      <c r="AF8" s="24">
        <v>0</v>
      </c>
      <c r="AG8" s="34">
        <f t="shared" ref="AG8:AG54" si="8">SUM(Z8,AB8,AC8:AF8)</f>
        <v>0</v>
      </c>
      <c r="AH8" s="53">
        <v>0</v>
      </c>
      <c r="AI8" s="53">
        <v>0</v>
      </c>
      <c r="AJ8" s="53">
        <v>0</v>
      </c>
      <c r="AK8" s="53">
        <v>0</v>
      </c>
      <c r="AL8" s="53">
        <v>0</v>
      </c>
      <c r="AM8" s="36">
        <f t="shared" si="6"/>
        <v>0</v>
      </c>
      <c r="AN8" s="37">
        <v>0</v>
      </c>
      <c r="AO8" s="34">
        <f t="shared" si="7"/>
        <v>0</v>
      </c>
      <c r="AP8" s="34">
        <f t="shared" si="1"/>
        <v>31242</v>
      </c>
      <c r="AQ8" s="62" t="s">
        <v>53</v>
      </c>
    </row>
    <row r="9" s="4" customFormat="1" ht="21" customHeight="1" spans="1:43">
      <c r="A9" s="19">
        <v>4</v>
      </c>
      <c r="B9" s="24" t="s">
        <v>58</v>
      </c>
      <c r="C9" s="25" t="s">
        <v>59</v>
      </c>
      <c r="D9" s="24" t="s">
        <v>60</v>
      </c>
      <c r="E9" s="24" t="s">
        <v>55</v>
      </c>
      <c r="F9" s="26" t="s">
        <v>52</v>
      </c>
      <c r="G9" s="26" t="s">
        <v>52</v>
      </c>
      <c r="H9" s="27" t="s">
        <v>52</v>
      </c>
      <c r="I9" s="24">
        <v>22</v>
      </c>
      <c r="J9" s="24">
        <v>0</v>
      </c>
      <c r="K9" s="24">
        <v>30042</v>
      </c>
      <c r="L9" s="24">
        <v>5000</v>
      </c>
      <c r="M9" s="24">
        <v>24542</v>
      </c>
      <c r="N9" s="24">
        <v>0</v>
      </c>
      <c r="O9" s="24">
        <v>500</v>
      </c>
      <c r="P9" s="36">
        <f t="shared" si="2"/>
        <v>30042</v>
      </c>
      <c r="Q9" s="24">
        <v>0</v>
      </c>
      <c r="R9" s="43">
        <f t="shared" si="3"/>
        <v>0</v>
      </c>
      <c r="S9" s="24">
        <v>1200</v>
      </c>
      <c r="T9" s="24">
        <v>0</v>
      </c>
      <c r="U9" s="24">
        <v>0</v>
      </c>
      <c r="V9" s="24">
        <v>0</v>
      </c>
      <c r="W9" s="44">
        <f>AM9</f>
        <v>1020</v>
      </c>
      <c r="X9" s="43">
        <f t="shared" si="0"/>
        <v>2220</v>
      </c>
      <c r="Y9" s="24">
        <v>0</v>
      </c>
      <c r="Z9" s="36">
        <f t="shared" si="4"/>
        <v>0</v>
      </c>
      <c r="AA9" s="24">
        <v>0</v>
      </c>
      <c r="AB9" s="36">
        <f t="shared" si="5"/>
        <v>0</v>
      </c>
      <c r="AC9" s="24">
        <v>0</v>
      </c>
      <c r="AD9" s="24">
        <v>0</v>
      </c>
      <c r="AE9" s="24">
        <v>0</v>
      </c>
      <c r="AF9" s="24">
        <v>0</v>
      </c>
      <c r="AG9" s="34">
        <f t="shared" si="8"/>
        <v>0</v>
      </c>
      <c r="AH9" s="24">
        <v>400</v>
      </c>
      <c r="AI9" s="53">
        <v>100</v>
      </c>
      <c r="AJ9" s="24">
        <v>20</v>
      </c>
      <c r="AK9" s="53">
        <v>0</v>
      </c>
      <c r="AL9" s="53">
        <v>500</v>
      </c>
      <c r="AM9" s="36">
        <f t="shared" si="6"/>
        <v>1020</v>
      </c>
      <c r="AN9" s="37">
        <v>0</v>
      </c>
      <c r="AO9" s="34">
        <f t="shared" si="7"/>
        <v>1020</v>
      </c>
      <c r="AP9" s="34">
        <f t="shared" si="1"/>
        <v>31242</v>
      </c>
      <c r="AQ9" s="62" t="s">
        <v>53</v>
      </c>
    </row>
    <row r="10" s="4" customFormat="1" ht="21" customHeight="1" spans="1:43">
      <c r="A10" s="19">
        <v>5</v>
      </c>
      <c r="B10" s="24" t="s">
        <v>61</v>
      </c>
      <c r="C10" s="25" t="s">
        <v>49</v>
      </c>
      <c r="D10" s="24" t="s">
        <v>62</v>
      </c>
      <c r="E10" s="24" t="s">
        <v>63</v>
      </c>
      <c r="F10" s="26" t="s">
        <v>52</v>
      </c>
      <c r="G10" s="26" t="s">
        <v>52</v>
      </c>
      <c r="H10" s="27" t="s">
        <v>52</v>
      </c>
      <c r="I10" s="24">
        <v>22</v>
      </c>
      <c r="J10" s="24">
        <v>0</v>
      </c>
      <c r="K10" s="24">
        <v>15801</v>
      </c>
      <c r="L10" s="24">
        <v>5000</v>
      </c>
      <c r="M10" s="24">
        <v>10301</v>
      </c>
      <c r="N10" s="24">
        <v>0</v>
      </c>
      <c r="O10" s="24">
        <v>500</v>
      </c>
      <c r="P10" s="36">
        <f t="shared" si="2"/>
        <v>15801</v>
      </c>
      <c r="Q10" s="24">
        <v>0</v>
      </c>
      <c r="R10" s="43">
        <f t="shared" si="3"/>
        <v>0</v>
      </c>
      <c r="S10" s="24">
        <v>1200</v>
      </c>
      <c r="T10" s="24">
        <v>0</v>
      </c>
      <c r="U10" s="24">
        <v>0</v>
      </c>
      <c r="V10" s="24">
        <v>0</v>
      </c>
      <c r="W10" s="44">
        <f>AM10</f>
        <v>1020</v>
      </c>
      <c r="X10" s="43">
        <f t="shared" si="0"/>
        <v>2220</v>
      </c>
      <c r="Y10" s="24">
        <v>0</v>
      </c>
      <c r="Z10" s="36">
        <f t="shared" si="4"/>
        <v>0</v>
      </c>
      <c r="AA10" s="24">
        <v>0</v>
      </c>
      <c r="AB10" s="36">
        <f t="shared" si="5"/>
        <v>0</v>
      </c>
      <c r="AC10" s="24">
        <v>0</v>
      </c>
      <c r="AD10" s="24">
        <v>0</v>
      </c>
      <c r="AE10" s="24">
        <v>0</v>
      </c>
      <c r="AF10" s="24">
        <v>0</v>
      </c>
      <c r="AG10" s="34">
        <f t="shared" si="8"/>
        <v>0</v>
      </c>
      <c r="AH10" s="24">
        <v>400</v>
      </c>
      <c r="AI10" s="53">
        <v>100</v>
      </c>
      <c r="AJ10" s="24">
        <v>20</v>
      </c>
      <c r="AK10" s="53">
        <v>0</v>
      </c>
      <c r="AL10" s="53">
        <v>500</v>
      </c>
      <c r="AM10" s="36">
        <f t="shared" si="6"/>
        <v>1020</v>
      </c>
      <c r="AN10" s="37">
        <v>0</v>
      </c>
      <c r="AO10" s="34">
        <f t="shared" si="7"/>
        <v>1020</v>
      </c>
      <c r="AP10" s="34">
        <f t="shared" si="1"/>
        <v>17001</v>
      </c>
      <c r="AQ10" s="62" t="s">
        <v>53</v>
      </c>
    </row>
    <row r="11" s="4" customFormat="1" ht="21" customHeight="1" spans="1:43">
      <c r="A11" s="19">
        <v>6</v>
      </c>
      <c r="B11" s="24" t="s">
        <v>64</v>
      </c>
      <c r="C11" s="25" t="s">
        <v>49</v>
      </c>
      <c r="D11" s="24" t="s">
        <v>65</v>
      </c>
      <c r="E11" s="24" t="s">
        <v>66</v>
      </c>
      <c r="F11" s="26">
        <v>42719</v>
      </c>
      <c r="G11" s="26">
        <v>43169</v>
      </c>
      <c r="H11" s="27" t="s">
        <v>52</v>
      </c>
      <c r="I11" s="24">
        <v>22</v>
      </c>
      <c r="J11" s="24">
        <v>0</v>
      </c>
      <c r="K11" s="24">
        <v>8816</v>
      </c>
      <c r="L11" s="24">
        <v>4000</v>
      </c>
      <c r="M11" s="24">
        <v>4416</v>
      </c>
      <c r="N11" s="24">
        <v>0</v>
      </c>
      <c r="O11" s="24">
        <v>400</v>
      </c>
      <c r="P11" s="36">
        <f t="shared" si="2"/>
        <v>8816</v>
      </c>
      <c r="Q11" s="24">
        <v>134</v>
      </c>
      <c r="R11" s="43">
        <f t="shared" si="3"/>
        <v>6420</v>
      </c>
      <c r="S11" s="24">
        <v>0</v>
      </c>
      <c r="T11" s="24">
        <v>0</v>
      </c>
      <c r="U11" s="24">
        <v>0</v>
      </c>
      <c r="V11" s="24">
        <v>0</v>
      </c>
      <c r="W11" s="24">
        <v>1000</v>
      </c>
      <c r="X11" s="43">
        <f t="shared" si="0"/>
        <v>7420</v>
      </c>
      <c r="Y11" s="24">
        <v>0</v>
      </c>
      <c r="Z11" s="36">
        <f t="shared" si="4"/>
        <v>0</v>
      </c>
      <c r="AA11" s="24">
        <v>0</v>
      </c>
      <c r="AB11" s="36">
        <f t="shared" si="5"/>
        <v>0</v>
      </c>
      <c r="AC11" s="24">
        <v>0</v>
      </c>
      <c r="AD11" s="24">
        <v>0</v>
      </c>
      <c r="AE11" s="24">
        <v>0</v>
      </c>
      <c r="AF11" s="37">
        <v>200</v>
      </c>
      <c r="AG11" s="34">
        <f t="shared" si="8"/>
        <v>200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36">
        <f t="shared" si="6"/>
        <v>0</v>
      </c>
      <c r="AN11" s="37">
        <v>0</v>
      </c>
      <c r="AO11" s="34">
        <f t="shared" si="7"/>
        <v>0</v>
      </c>
      <c r="AP11" s="34">
        <f t="shared" si="1"/>
        <v>16036</v>
      </c>
      <c r="AQ11" s="62" t="s">
        <v>67</v>
      </c>
    </row>
    <row r="12" s="4" customFormat="1" ht="21" customHeight="1" spans="1:43">
      <c r="A12" s="19">
        <v>7</v>
      </c>
      <c r="B12" s="24" t="s">
        <v>68</v>
      </c>
      <c r="C12" s="25" t="s">
        <v>49</v>
      </c>
      <c r="D12" s="24" t="s">
        <v>65</v>
      </c>
      <c r="E12" s="24" t="s">
        <v>69</v>
      </c>
      <c r="F12" s="26">
        <v>42719</v>
      </c>
      <c r="G12" s="26">
        <v>43169</v>
      </c>
      <c r="H12" s="27" t="s">
        <v>52</v>
      </c>
      <c r="I12" s="24">
        <v>22</v>
      </c>
      <c r="J12" s="24">
        <v>0</v>
      </c>
      <c r="K12" s="24">
        <v>6573</v>
      </c>
      <c r="L12" s="24">
        <v>3000</v>
      </c>
      <c r="M12" s="24">
        <v>3273</v>
      </c>
      <c r="N12" s="24">
        <v>0</v>
      </c>
      <c r="O12" s="24">
        <v>300</v>
      </c>
      <c r="P12" s="36">
        <f t="shared" si="2"/>
        <v>6573</v>
      </c>
      <c r="Q12" s="24">
        <v>47</v>
      </c>
      <c r="R12" s="43">
        <f t="shared" si="3"/>
        <v>1679</v>
      </c>
      <c r="S12" s="24">
        <v>0</v>
      </c>
      <c r="T12" s="24">
        <v>0</v>
      </c>
      <c r="U12" s="24">
        <v>0</v>
      </c>
      <c r="V12" s="24">
        <v>0</v>
      </c>
      <c r="W12" s="68">
        <f>AM12</f>
        <v>618.12</v>
      </c>
      <c r="X12" s="43">
        <f t="shared" si="0"/>
        <v>2297.12</v>
      </c>
      <c r="Y12" s="24">
        <v>0</v>
      </c>
      <c r="Z12" s="36">
        <f t="shared" si="4"/>
        <v>0</v>
      </c>
      <c r="AA12" s="24">
        <v>0</v>
      </c>
      <c r="AB12" s="36">
        <f t="shared" si="5"/>
        <v>0</v>
      </c>
      <c r="AC12" s="24">
        <v>0</v>
      </c>
      <c r="AD12" s="24">
        <v>0</v>
      </c>
      <c r="AE12" s="24">
        <v>0</v>
      </c>
      <c r="AF12" s="37">
        <v>200</v>
      </c>
      <c r="AG12" s="34">
        <f t="shared" si="8"/>
        <v>200</v>
      </c>
      <c r="AH12" s="24">
        <v>240</v>
      </c>
      <c r="AI12" s="53">
        <v>65.1</v>
      </c>
      <c r="AJ12" s="24">
        <v>13.02</v>
      </c>
      <c r="AK12" s="53">
        <v>0</v>
      </c>
      <c r="AL12" s="53">
        <v>300</v>
      </c>
      <c r="AM12" s="36">
        <f t="shared" si="6"/>
        <v>618.12</v>
      </c>
      <c r="AN12" s="37">
        <v>0</v>
      </c>
      <c r="AO12" s="34">
        <f t="shared" si="7"/>
        <v>618.12</v>
      </c>
      <c r="AP12" s="34">
        <f t="shared" si="1"/>
        <v>8052</v>
      </c>
      <c r="AQ12" s="62" t="s">
        <v>53</v>
      </c>
    </row>
    <row r="13" s="4" customFormat="1" ht="21" customHeight="1" spans="1:43">
      <c r="A13" s="19">
        <v>8</v>
      </c>
      <c r="B13" s="24" t="s">
        <v>70</v>
      </c>
      <c r="C13" s="25" t="s">
        <v>59</v>
      </c>
      <c r="D13" s="24" t="s">
        <v>60</v>
      </c>
      <c r="E13" s="24" t="s">
        <v>71</v>
      </c>
      <c r="F13" s="26">
        <v>42729</v>
      </c>
      <c r="G13" s="26">
        <v>43169</v>
      </c>
      <c r="H13" s="27" t="s">
        <v>52</v>
      </c>
      <c r="I13" s="24">
        <v>22</v>
      </c>
      <c r="J13" s="24">
        <v>0</v>
      </c>
      <c r="K13" s="24">
        <v>6573</v>
      </c>
      <c r="L13" s="24">
        <v>3000</v>
      </c>
      <c r="M13" s="24">
        <v>3273</v>
      </c>
      <c r="N13" s="24">
        <v>0</v>
      </c>
      <c r="O13" s="24">
        <v>300</v>
      </c>
      <c r="P13" s="36">
        <f t="shared" si="2"/>
        <v>6573</v>
      </c>
      <c r="Q13" s="24">
        <v>0</v>
      </c>
      <c r="R13" s="43">
        <f t="shared" si="3"/>
        <v>0</v>
      </c>
      <c r="S13" s="24">
        <v>0</v>
      </c>
      <c r="T13" s="24">
        <v>0</v>
      </c>
      <c r="U13" s="24">
        <v>0</v>
      </c>
      <c r="V13" s="24">
        <v>0</v>
      </c>
      <c r="W13" s="36">
        <f>AM13</f>
        <v>618.12</v>
      </c>
      <c r="X13" s="43">
        <f t="shared" si="0"/>
        <v>618.12</v>
      </c>
      <c r="Y13" s="24">
        <v>0</v>
      </c>
      <c r="Z13" s="36">
        <f t="shared" si="4"/>
        <v>0</v>
      </c>
      <c r="AA13" s="24">
        <v>0</v>
      </c>
      <c r="AB13" s="36">
        <f t="shared" si="5"/>
        <v>0</v>
      </c>
      <c r="AC13" s="24">
        <v>0</v>
      </c>
      <c r="AD13" s="24">
        <v>0</v>
      </c>
      <c r="AE13" s="24">
        <v>0</v>
      </c>
      <c r="AF13" s="24">
        <v>0</v>
      </c>
      <c r="AG13" s="34">
        <f t="shared" si="8"/>
        <v>0</v>
      </c>
      <c r="AH13" s="24">
        <v>240</v>
      </c>
      <c r="AI13" s="53">
        <v>65.1</v>
      </c>
      <c r="AJ13" s="24">
        <v>13.02</v>
      </c>
      <c r="AK13" s="53">
        <v>0</v>
      </c>
      <c r="AL13" s="53">
        <v>300</v>
      </c>
      <c r="AM13" s="36">
        <f t="shared" si="6"/>
        <v>618.12</v>
      </c>
      <c r="AN13" s="37">
        <v>0</v>
      </c>
      <c r="AO13" s="34">
        <f t="shared" si="7"/>
        <v>618.12</v>
      </c>
      <c r="AP13" s="34">
        <f t="shared" si="1"/>
        <v>6573</v>
      </c>
      <c r="AQ13" s="62" t="s">
        <v>53</v>
      </c>
    </row>
    <row r="14" s="4" customFormat="1" ht="21" customHeight="1" spans="1:43">
      <c r="A14" s="19">
        <v>9</v>
      </c>
      <c r="B14" s="24" t="s">
        <v>72</v>
      </c>
      <c r="C14" s="25" t="s">
        <v>49</v>
      </c>
      <c r="D14" s="24" t="s">
        <v>73</v>
      </c>
      <c r="E14" s="24" t="s">
        <v>74</v>
      </c>
      <c r="F14" s="26">
        <v>42737</v>
      </c>
      <c r="G14" s="26">
        <v>43175</v>
      </c>
      <c r="H14" s="27" t="s">
        <v>52</v>
      </c>
      <c r="I14" s="24">
        <v>22</v>
      </c>
      <c r="J14" s="24">
        <v>3000</v>
      </c>
      <c r="K14" s="24">
        <v>4000</v>
      </c>
      <c r="L14" s="24">
        <v>3000</v>
      </c>
      <c r="M14" s="24">
        <v>700</v>
      </c>
      <c r="N14" s="24">
        <v>0</v>
      </c>
      <c r="O14" s="24">
        <v>300</v>
      </c>
      <c r="P14" s="36">
        <f t="shared" si="2"/>
        <v>4000</v>
      </c>
      <c r="Q14" s="24">
        <v>72</v>
      </c>
      <c r="R14" s="43">
        <f t="shared" si="3"/>
        <v>1565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43">
        <f t="shared" si="0"/>
        <v>1565</v>
      </c>
      <c r="Y14" s="24">
        <v>0</v>
      </c>
      <c r="Z14" s="36">
        <f t="shared" si="4"/>
        <v>0</v>
      </c>
      <c r="AA14" s="24">
        <v>0</v>
      </c>
      <c r="AB14" s="36">
        <f t="shared" si="5"/>
        <v>0</v>
      </c>
      <c r="AC14" s="37">
        <v>20</v>
      </c>
      <c r="AD14" s="24">
        <v>0</v>
      </c>
      <c r="AE14" s="24">
        <v>0</v>
      </c>
      <c r="AF14" s="24">
        <v>0</v>
      </c>
      <c r="AG14" s="34">
        <f t="shared" si="8"/>
        <v>20</v>
      </c>
      <c r="AH14" s="24">
        <v>240</v>
      </c>
      <c r="AI14" s="53">
        <v>65.1</v>
      </c>
      <c r="AJ14" s="24">
        <v>13.02</v>
      </c>
      <c r="AK14" s="53">
        <v>0</v>
      </c>
      <c r="AL14" s="53">
        <v>300</v>
      </c>
      <c r="AM14" s="36">
        <f t="shared" si="6"/>
        <v>618.12</v>
      </c>
      <c r="AN14" s="37">
        <v>0</v>
      </c>
      <c r="AO14" s="34">
        <f t="shared" si="7"/>
        <v>618.12</v>
      </c>
      <c r="AP14" s="34">
        <f t="shared" si="1"/>
        <v>4927</v>
      </c>
      <c r="AQ14" s="62"/>
    </row>
    <row r="15" s="4" customFormat="1" ht="21" customHeight="1" spans="1:43">
      <c r="A15" s="19">
        <v>10</v>
      </c>
      <c r="B15" s="24" t="s">
        <v>75</v>
      </c>
      <c r="C15" s="25" t="s">
        <v>49</v>
      </c>
      <c r="D15" s="24" t="s">
        <v>62</v>
      </c>
      <c r="E15" s="24" t="s">
        <v>76</v>
      </c>
      <c r="F15" s="26">
        <v>42739</v>
      </c>
      <c r="G15" s="26">
        <v>43173</v>
      </c>
      <c r="H15" s="27" t="s">
        <v>52</v>
      </c>
      <c r="I15" s="24">
        <v>22</v>
      </c>
      <c r="J15" s="24">
        <v>3200</v>
      </c>
      <c r="K15" s="24">
        <v>4000</v>
      </c>
      <c r="L15" s="24">
        <v>3000</v>
      </c>
      <c r="M15" s="24">
        <v>700</v>
      </c>
      <c r="N15" s="24">
        <v>0</v>
      </c>
      <c r="O15" s="24">
        <v>300</v>
      </c>
      <c r="P15" s="36">
        <f t="shared" si="2"/>
        <v>4000</v>
      </c>
      <c r="Q15" s="24">
        <v>0</v>
      </c>
      <c r="R15" s="43">
        <f t="shared" si="3"/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43">
        <f t="shared" si="0"/>
        <v>0</v>
      </c>
      <c r="Y15" s="24">
        <v>0</v>
      </c>
      <c r="Z15" s="36">
        <f t="shared" si="4"/>
        <v>0</v>
      </c>
      <c r="AA15" s="24">
        <v>0</v>
      </c>
      <c r="AB15" s="36">
        <f t="shared" si="5"/>
        <v>0</v>
      </c>
      <c r="AC15" s="24">
        <v>0</v>
      </c>
      <c r="AD15" s="24">
        <v>0</v>
      </c>
      <c r="AE15" s="24">
        <v>0</v>
      </c>
      <c r="AF15" s="24">
        <v>0</v>
      </c>
      <c r="AG15" s="34">
        <f t="shared" si="8"/>
        <v>0</v>
      </c>
      <c r="AH15" s="24">
        <v>240</v>
      </c>
      <c r="AI15" s="53">
        <v>65.1</v>
      </c>
      <c r="AJ15" s="24">
        <v>13.02</v>
      </c>
      <c r="AK15" s="53">
        <v>0</v>
      </c>
      <c r="AL15" s="53">
        <v>300</v>
      </c>
      <c r="AM15" s="36">
        <f t="shared" si="6"/>
        <v>618.12</v>
      </c>
      <c r="AN15" s="37">
        <v>0</v>
      </c>
      <c r="AO15" s="34">
        <f t="shared" si="7"/>
        <v>618.12</v>
      </c>
      <c r="AP15" s="34">
        <f t="shared" si="1"/>
        <v>3382</v>
      </c>
      <c r="AQ15" s="62"/>
    </row>
    <row r="16" s="4" customFormat="1" ht="21" customHeight="1" spans="1:43">
      <c r="A16" s="19">
        <v>11</v>
      </c>
      <c r="B16" s="24" t="s">
        <v>77</v>
      </c>
      <c r="C16" s="25" t="s">
        <v>59</v>
      </c>
      <c r="D16" s="24" t="s">
        <v>60</v>
      </c>
      <c r="E16" s="24" t="s">
        <v>78</v>
      </c>
      <c r="F16" s="26">
        <v>43111</v>
      </c>
      <c r="G16" s="26">
        <v>43200</v>
      </c>
      <c r="H16" s="27" t="s">
        <v>52</v>
      </c>
      <c r="I16" s="24">
        <v>22</v>
      </c>
      <c r="J16" s="24">
        <v>4500</v>
      </c>
      <c r="K16" s="24">
        <v>5000</v>
      </c>
      <c r="L16" s="24">
        <v>3000</v>
      </c>
      <c r="M16" s="24">
        <v>1700</v>
      </c>
      <c r="N16" s="24">
        <v>0</v>
      </c>
      <c r="O16" s="24">
        <v>300</v>
      </c>
      <c r="P16" s="36">
        <f t="shared" ref="P16:P34" si="9">SUM(L16:O16)</f>
        <v>5000</v>
      </c>
      <c r="Q16" s="24">
        <v>0</v>
      </c>
      <c r="R16" s="43">
        <f t="shared" si="3"/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43">
        <f t="shared" si="0"/>
        <v>0</v>
      </c>
      <c r="Y16" s="24">
        <v>0</v>
      </c>
      <c r="Z16" s="36">
        <f t="shared" si="4"/>
        <v>0</v>
      </c>
      <c r="AA16" s="24">
        <v>0</v>
      </c>
      <c r="AB16" s="36">
        <f t="shared" si="5"/>
        <v>0</v>
      </c>
      <c r="AC16" s="37">
        <v>20</v>
      </c>
      <c r="AD16" s="24">
        <v>0</v>
      </c>
      <c r="AE16" s="24">
        <v>0</v>
      </c>
      <c r="AF16" s="24">
        <v>0</v>
      </c>
      <c r="AG16" s="34">
        <f t="shared" si="8"/>
        <v>20</v>
      </c>
      <c r="AH16" s="24">
        <v>240</v>
      </c>
      <c r="AI16" s="53">
        <v>65.1</v>
      </c>
      <c r="AJ16" s="24">
        <v>13.02</v>
      </c>
      <c r="AK16" s="53">
        <v>0</v>
      </c>
      <c r="AL16" s="53">
        <v>300</v>
      </c>
      <c r="AM16" s="36">
        <f t="shared" si="6"/>
        <v>618.12</v>
      </c>
      <c r="AN16" s="37">
        <v>0</v>
      </c>
      <c r="AO16" s="34">
        <f t="shared" si="7"/>
        <v>618.12</v>
      </c>
      <c r="AP16" s="34">
        <f t="shared" si="1"/>
        <v>4362</v>
      </c>
      <c r="AQ16" s="62"/>
    </row>
    <row r="17" s="4" customFormat="1" ht="21" customHeight="1" spans="1:43">
      <c r="A17" s="19">
        <v>12</v>
      </c>
      <c r="B17" s="24" t="s">
        <v>79</v>
      </c>
      <c r="C17" s="25" t="s">
        <v>49</v>
      </c>
      <c r="D17" s="24" t="s">
        <v>80</v>
      </c>
      <c r="E17" s="24" t="s">
        <v>81</v>
      </c>
      <c r="F17" s="26">
        <v>43115</v>
      </c>
      <c r="G17" s="26">
        <v>43200</v>
      </c>
      <c r="H17" s="27" t="s">
        <v>52</v>
      </c>
      <c r="I17" s="24">
        <v>22</v>
      </c>
      <c r="J17" s="24">
        <v>3200</v>
      </c>
      <c r="K17" s="24">
        <v>5000</v>
      </c>
      <c r="L17" s="24">
        <v>3000</v>
      </c>
      <c r="M17" s="24">
        <v>1700</v>
      </c>
      <c r="N17" s="24">
        <v>0</v>
      </c>
      <c r="O17" s="24">
        <v>300</v>
      </c>
      <c r="P17" s="36">
        <f t="shared" si="9"/>
        <v>5000</v>
      </c>
      <c r="Q17" s="24">
        <v>0</v>
      </c>
      <c r="R17" s="43">
        <f t="shared" si="3"/>
        <v>0</v>
      </c>
      <c r="S17" s="24">
        <v>0</v>
      </c>
      <c r="T17" s="24">
        <v>0</v>
      </c>
      <c r="U17" s="24">
        <v>50</v>
      </c>
      <c r="V17" s="24">
        <v>0</v>
      </c>
      <c r="W17" s="24">
        <v>0</v>
      </c>
      <c r="X17" s="43">
        <f t="shared" si="0"/>
        <v>50</v>
      </c>
      <c r="Y17" s="24">
        <v>0</v>
      </c>
      <c r="Z17" s="36">
        <f t="shared" si="4"/>
        <v>0</v>
      </c>
      <c r="AA17" s="24">
        <v>0</v>
      </c>
      <c r="AB17" s="36">
        <f t="shared" si="5"/>
        <v>0</v>
      </c>
      <c r="AC17" s="24">
        <v>0</v>
      </c>
      <c r="AD17" s="24">
        <v>0</v>
      </c>
      <c r="AE17" s="24">
        <v>0</v>
      </c>
      <c r="AF17" s="24">
        <v>0</v>
      </c>
      <c r="AG17" s="34">
        <f t="shared" si="8"/>
        <v>0</v>
      </c>
      <c r="AH17" s="24">
        <v>240</v>
      </c>
      <c r="AI17" s="53">
        <v>65.1</v>
      </c>
      <c r="AJ17" s="24">
        <v>13.02</v>
      </c>
      <c r="AK17" s="53">
        <v>0</v>
      </c>
      <c r="AL17" s="53">
        <v>300</v>
      </c>
      <c r="AM17" s="36">
        <f t="shared" si="6"/>
        <v>618.12</v>
      </c>
      <c r="AN17" s="37">
        <v>0</v>
      </c>
      <c r="AO17" s="34">
        <f t="shared" si="7"/>
        <v>618.12</v>
      </c>
      <c r="AP17" s="34">
        <f t="shared" si="1"/>
        <v>4432</v>
      </c>
      <c r="AQ17" s="62"/>
    </row>
    <row r="18" s="4" customFormat="1" ht="21" customHeight="1" spans="1:43">
      <c r="A18" s="19">
        <v>13</v>
      </c>
      <c r="B18" s="24" t="s">
        <v>82</v>
      </c>
      <c r="C18" s="25" t="s">
        <v>49</v>
      </c>
      <c r="D18" s="24" t="s">
        <v>73</v>
      </c>
      <c r="E18" s="24" t="s">
        <v>83</v>
      </c>
      <c r="F18" s="26">
        <v>43117</v>
      </c>
      <c r="G18" s="26">
        <v>43168</v>
      </c>
      <c r="H18" s="27" t="s">
        <v>52</v>
      </c>
      <c r="I18" s="24">
        <v>22</v>
      </c>
      <c r="J18" s="24">
        <v>4000</v>
      </c>
      <c r="K18" s="24">
        <v>5500</v>
      </c>
      <c r="L18" s="24">
        <v>3000</v>
      </c>
      <c r="M18" s="24">
        <v>2200</v>
      </c>
      <c r="N18" s="24">
        <v>0</v>
      </c>
      <c r="O18" s="24">
        <v>300</v>
      </c>
      <c r="P18" s="36">
        <f t="shared" si="9"/>
        <v>5500</v>
      </c>
      <c r="Q18" s="24">
        <v>0</v>
      </c>
      <c r="R18" s="43">
        <f t="shared" si="3"/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43">
        <f t="shared" si="0"/>
        <v>0</v>
      </c>
      <c r="Y18" s="24">
        <v>8</v>
      </c>
      <c r="Z18" s="36">
        <f t="shared" si="4"/>
        <v>250</v>
      </c>
      <c r="AA18" s="24">
        <v>0</v>
      </c>
      <c r="AB18" s="36">
        <f t="shared" si="5"/>
        <v>0</v>
      </c>
      <c r="AC18" s="37">
        <v>20</v>
      </c>
      <c r="AD18" s="24">
        <v>0</v>
      </c>
      <c r="AE18" s="24">
        <v>0</v>
      </c>
      <c r="AF18" s="24">
        <v>0</v>
      </c>
      <c r="AG18" s="34">
        <f t="shared" si="8"/>
        <v>270</v>
      </c>
      <c r="AH18" s="24">
        <v>240</v>
      </c>
      <c r="AI18" s="53">
        <v>65.1</v>
      </c>
      <c r="AJ18" s="24">
        <v>13.02</v>
      </c>
      <c r="AK18" s="53">
        <v>0</v>
      </c>
      <c r="AL18" s="53">
        <v>300</v>
      </c>
      <c r="AM18" s="36">
        <f t="shared" si="6"/>
        <v>618.12</v>
      </c>
      <c r="AN18" s="37">
        <v>0</v>
      </c>
      <c r="AO18" s="34">
        <f t="shared" si="7"/>
        <v>618.12</v>
      </c>
      <c r="AP18" s="34">
        <f t="shared" si="1"/>
        <v>4612</v>
      </c>
      <c r="AQ18" s="62"/>
    </row>
    <row r="19" s="4" customFormat="1" ht="21" customHeight="1" spans="1:43">
      <c r="A19" s="19">
        <v>14</v>
      </c>
      <c r="B19" s="24" t="s">
        <v>84</v>
      </c>
      <c r="C19" s="25" t="s">
        <v>57</v>
      </c>
      <c r="D19" s="24" t="s">
        <v>85</v>
      </c>
      <c r="E19" s="24" t="s">
        <v>86</v>
      </c>
      <c r="F19" s="26">
        <v>43129</v>
      </c>
      <c r="G19" s="26">
        <v>43203</v>
      </c>
      <c r="H19" s="28">
        <v>43413</v>
      </c>
      <c r="I19" s="24">
        <v>22</v>
      </c>
      <c r="J19" s="24">
        <v>9600</v>
      </c>
      <c r="K19" s="24">
        <v>12000</v>
      </c>
      <c r="L19" s="24">
        <v>3000</v>
      </c>
      <c r="M19" s="37">
        <v>518</v>
      </c>
      <c r="N19" s="24">
        <v>0</v>
      </c>
      <c r="O19" s="24">
        <v>300</v>
      </c>
      <c r="P19" s="36">
        <f>ROUND(K19/I19*7,0)</f>
        <v>3818</v>
      </c>
      <c r="Q19" s="24">
        <v>0</v>
      </c>
      <c r="R19" s="43">
        <f t="shared" si="3"/>
        <v>0</v>
      </c>
      <c r="S19" s="24">
        <v>0</v>
      </c>
      <c r="T19" s="24">
        <v>0</v>
      </c>
      <c r="U19" s="24">
        <v>0</v>
      </c>
      <c r="V19" s="24">
        <v>0</v>
      </c>
      <c r="W19" s="68">
        <f>AM19</f>
        <v>618.12</v>
      </c>
      <c r="X19" s="43">
        <f t="shared" si="0"/>
        <v>618.12</v>
      </c>
      <c r="Y19" s="24">
        <v>0</v>
      </c>
      <c r="Z19" s="36">
        <f t="shared" si="4"/>
        <v>0</v>
      </c>
      <c r="AA19" s="24">
        <v>0</v>
      </c>
      <c r="AB19" s="36">
        <f t="shared" si="5"/>
        <v>0</v>
      </c>
      <c r="AC19" s="24">
        <v>0</v>
      </c>
      <c r="AD19" s="24">
        <v>0</v>
      </c>
      <c r="AE19" s="24">
        <v>0</v>
      </c>
      <c r="AF19" s="24">
        <v>0</v>
      </c>
      <c r="AG19" s="34">
        <f t="shared" si="8"/>
        <v>0</v>
      </c>
      <c r="AH19" s="24">
        <v>240</v>
      </c>
      <c r="AI19" s="53">
        <v>65.1</v>
      </c>
      <c r="AJ19" s="24">
        <v>13.02</v>
      </c>
      <c r="AK19" s="53">
        <v>0</v>
      </c>
      <c r="AL19" s="53">
        <v>300</v>
      </c>
      <c r="AM19" s="36">
        <f t="shared" si="6"/>
        <v>618.12</v>
      </c>
      <c r="AN19" s="37">
        <v>0</v>
      </c>
      <c r="AO19" s="34">
        <f t="shared" si="7"/>
        <v>618.12</v>
      </c>
      <c r="AP19" s="34">
        <f t="shared" si="1"/>
        <v>3818</v>
      </c>
      <c r="AQ19" s="62" t="s">
        <v>53</v>
      </c>
    </row>
    <row r="20" s="4" customFormat="1" ht="21" customHeight="1" spans="1:43">
      <c r="A20" s="19">
        <v>15</v>
      </c>
      <c r="B20" s="24" t="s">
        <v>87</v>
      </c>
      <c r="C20" s="25" t="s">
        <v>59</v>
      </c>
      <c r="D20" s="24" t="s">
        <v>60</v>
      </c>
      <c r="E20" s="24" t="s">
        <v>88</v>
      </c>
      <c r="F20" s="26">
        <v>43164</v>
      </c>
      <c r="G20" s="26">
        <v>43248</v>
      </c>
      <c r="H20" s="27" t="s">
        <v>52</v>
      </c>
      <c r="I20" s="24">
        <v>22</v>
      </c>
      <c r="J20" s="24">
        <v>6000</v>
      </c>
      <c r="K20" s="24">
        <v>6500</v>
      </c>
      <c r="L20" s="24">
        <v>3000</v>
      </c>
      <c r="M20" s="24">
        <v>3000</v>
      </c>
      <c r="N20" s="24">
        <v>0</v>
      </c>
      <c r="O20" s="24">
        <v>500</v>
      </c>
      <c r="P20" s="36">
        <f t="shared" si="9"/>
        <v>6500</v>
      </c>
      <c r="Q20" s="24">
        <v>0</v>
      </c>
      <c r="R20" s="43">
        <f t="shared" si="3"/>
        <v>0</v>
      </c>
      <c r="S20" s="24">
        <v>0</v>
      </c>
      <c r="T20" s="24">
        <v>0</v>
      </c>
      <c r="U20" s="24">
        <v>0</v>
      </c>
      <c r="V20" s="24">
        <v>0</v>
      </c>
      <c r="W20" s="24">
        <v>0</v>
      </c>
      <c r="X20" s="43">
        <f t="shared" si="0"/>
        <v>0</v>
      </c>
      <c r="Y20" s="24">
        <v>0</v>
      </c>
      <c r="Z20" s="36">
        <f t="shared" si="4"/>
        <v>0</v>
      </c>
      <c r="AA20" s="24">
        <v>0</v>
      </c>
      <c r="AB20" s="36">
        <f t="shared" si="5"/>
        <v>0</v>
      </c>
      <c r="AC20" s="37">
        <v>80</v>
      </c>
      <c r="AD20" s="24">
        <v>0</v>
      </c>
      <c r="AE20" s="24">
        <v>0</v>
      </c>
      <c r="AF20" s="24">
        <v>0</v>
      </c>
      <c r="AG20" s="34">
        <f t="shared" si="8"/>
        <v>80</v>
      </c>
      <c r="AH20" s="24">
        <v>240</v>
      </c>
      <c r="AI20" s="53">
        <v>65.1</v>
      </c>
      <c r="AJ20" s="24">
        <v>13.02</v>
      </c>
      <c r="AK20" s="53">
        <v>0</v>
      </c>
      <c r="AL20" s="53">
        <v>300</v>
      </c>
      <c r="AM20" s="36">
        <f t="shared" si="6"/>
        <v>618.12</v>
      </c>
      <c r="AN20" s="37">
        <v>0</v>
      </c>
      <c r="AO20" s="34">
        <f t="shared" si="7"/>
        <v>618.12</v>
      </c>
      <c r="AP20" s="34">
        <f t="shared" si="1"/>
        <v>5802</v>
      </c>
      <c r="AQ20" s="62"/>
    </row>
    <row r="21" s="4" customFormat="1" ht="21" customHeight="1" spans="1:43">
      <c r="A21" s="19">
        <v>16</v>
      </c>
      <c r="B21" s="24" t="s">
        <v>89</v>
      </c>
      <c r="C21" s="25" t="s">
        <v>57</v>
      </c>
      <c r="D21" s="24" t="s">
        <v>85</v>
      </c>
      <c r="E21" s="24" t="s">
        <v>90</v>
      </c>
      <c r="F21" s="26">
        <v>43187</v>
      </c>
      <c r="G21" s="26">
        <v>43273</v>
      </c>
      <c r="H21" s="27" t="s">
        <v>52</v>
      </c>
      <c r="I21" s="24">
        <v>22</v>
      </c>
      <c r="J21" s="24">
        <v>7200</v>
      </c>
      <c r="K21" s="24">
        <v>9000</v>
      </c>
      <c r="L21" s="24">
        <v>3000</v>
      </c>
      <c r="M21" s="24">
        <v>5700</v>
      </c>
      <c r="N21" s="24">
        <v>0</v>
      </c>
      <c r="O21" s="24">
        <v>300</v>
      </c>
      <c r="P21" s="36">
        <f t="shared" si="9"/>
        <v>9000</v>
      </c>
      <c r="Q21" s="24">
        <v>0</v>
      </c>
      <c r="R21" s="43">
        <f t="shared" si="3"/>
        <v>0</v>
      </c>
      <c r="S21" s="24">
        <v>0</v>
      </c>
      <c r="T21" s="24">
        <v>0</v>
      </c>
      <c r="U21" s="24">
        <v>0</v>
      </c>
      <c r="V21" s="24">
        <v>0</v>
      </c>
      <c r="W21" s="24">
        <v>0</v>
      </c>
      <c r="X21" s="43">
        <f t="shared" si="0"/>
        <v>0</v>
      </c>
      <c r="Y21" s="24">
        <v>0</v>
      </c>
      <c r="Z21" s="36">
        <f t="shared" si="4"/>
        <v>0</v>
      </c>
      <c r="AA21" s="24">
        <v>0</v>
      </c>
      <c r="AB21" s="36">
        <f t="shared" si="5"/>
        <v>0</v>
      </c>
      <c r="AC21" s="37">
        <v>100</v>
      </c>
      <c r="AD21" s="24">
        <v>0</v>
      </c>
      <c r="AE21" s="24">
        <v>0</v>
      </c>
      <c r="AF21" s="24">
        <v>0</v>
      </c>
      <c r="AG21" s="34">
        <f t="shared" si="8"/>
        <v>100</v>
      </c>
      <c r="AH21" s="24">
        <v>240</v>
      </c>
      <c r="AI21" s="53">
        <v>65.1</v>
      </c>
      <c r="AJ21" s="24">
        <v>13.02</v>
      </c>
      <c r="AK21" s="53">
        <v>0</v>
      </c>
      <c r="AL21" s="53">
        <v>300</v>
      </c>
      <c r="AM21" s="36">
        <f t="shared" si="6"/>
        <v>618.12</v>
      </c>
      <c r="AN21" s="37">
        <v>0</v>
      </c>
      <c r="AO21" s="34">
        <f t="shared" si="7"/>
        <v>618.12</v>
      </c>
      <c r="AP21" s="34">
        <f t="shared" si="1"/>
        <v>8282</v>
      </c>
      <c r="AQ21" s="62"/>
    </row>
    <row r="22" s="4" customFormat="1" ht="21" customHeight="1" spans="1:43">
      <c r="A22" s="19">
        <v>17</v>
      </c>
      <c r="B22" s="24" t="s">
        <v>91</v>
      </c>
      <c r="C22" s="25" t="s">
        <v>57</v>
      </c>
      <c r="D22" s="24" t="s">
        <v>85</v>
      </c>
      <c r="E22" s="24" t="s">
        <v>92</v>
      </c>
      <c r="F22" s="26">
        <v>43166</v>
      </c>
      <c r="G22" s="26">
        <v>43251</v>
      </c>
      <c r="H22" s="27" t="s">
        <v>52</v>
      </c>
      <c r="I22" s="24">
        <v>22</v>
      </c>
      <c r="J22" s="24">
        <v>5600</v>
      </c>
      <c r="K22" s="24">
        <v>7000</v>
      </c>
      <c r="L22" s="24">
        <v>3000</v>
      </c>
      <c r="M22" s="24">
        <v>3500</v>
      </c>
      <c r="N22" s="24">
        <v>0</v>
      </c>
      <c r="O22" s="24">
        <v>500</v>
      </c>
      <c r="P22" s="36">
        <f t="shared" si="9"/>
        <v>7000</v>
      </c>
      <c r="Q22" s="24">
        <v>0</v>
      </c>
      <c r="R22" s="43">
        <f t="shared" si="3"/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43">
        <f t="shared" si="0"/>
        <v>0</v>
      </c>
      <c r="Y22" s="24">
        <v>0</v>
      </c>
      <c r="Z22" s="36">
        <f t="shared" si="4"/>
        <v>0</v>
      </c>
      <c r="AA22" s="24">
        <v>0</v>
      </c>
      <c r="AB22" s="36">
        <f t="shared" si="5"/>
        <v>0</v>
      </c>
      <c r="AC22" s="24">
        <v>0</v>
      </c>
      <c r="AD22" s="24">
        <v>0</v>
      </c>
      <c r="AE22" s="24">
        <v>0</v>
      </c>
      <c r="AF22" s="24">
        <v>0</v>
      </c>
      <c r="AG22" s="34">
        <f t="shared" si="8"/>
        <v>0</v>
      </c>
      <c r="AH22" s="24">
        <v>240</v>
      </c>
      <c r="AI22" s="53">
        <v>65.1</v>
      </c>
      <c r="AJ22" s="24">
        <v>13.02</v>
      </c>
      <c r="AK22" s="53">
        <v>0</v>
      </c>
      <c r="AL22" s="53">
        <v>300</v>
      </c>
      <c r="AM22" s="36">
        <f t="shared" si="6"/>
        <v>618.12</v>
      </c>
      <c r="AN22" s="37">
        <v>0</v>
      </c>
      <c r="AO22" s="34">
        <f t="shared" si="7"/>
        <v>618.12</v>
      </c>
      <c r="AP22" s="34">
        <f t="shared" si="1"/>
        <v>6382</v>
      </c>
      <c r="AQ22" s="62"/>
    </row>
    <row r="23" s="4" customFormat="1" ht="21" customHeight="1" spans="1:43">
      <c r="A23" s="19">
        <v>18</v>
      </c>
      <c r="B23" s="24" t="s">
        <v>93</v>
      </c>
      <c r="C23" s="25" t="s">
        <v>59</v>
      </c>
      <c r="D23" s="24" t="s">
        <v>60</v>
      </c>
      <c r="E23" s="24" t="s">
        <v>94</v>
      </c>
      <c r="F23" s="26">
        <v>43216</v>
      </c>
      <c r="G23" s="26">
        <v>43287</v>
      </c>
      <c r="H23" s="27" t="s">
        <v>52</v>
      </c>
      <c r="I23" s="24">
        <v>22</v>
      </c>
      <c r="J23" s="24">
        <v>6400</v>
      </c>
      <c r="K23" s="24">
        <v>8000</v>
      </c>
      <c r="L23" s="24">
        <v>3000</v>
      </c>
      <c r="M23" s="24">
        <v>4700</v>
      </c>
      <c r="N23" s="24">
        <v>0</v>
      </c>
      <c r="O23" s="24">
        <v>300</v>
      </c>
      <c r="P23" s="36">
        <f t="shared" si="9"/>
        <v>8000</v>
      </c>
      <c r="Q23" s="24">
        <v>0</v>
      </c>
      <c r="R23" s="43">
        <f t="shared" si="3"/>
        <v>0</v>
      </c>
      <c r="S23" s="24">
        <v>0</v>
      </c>
      <c r="T23" s="24">
        <v>100</v>
      </c>
      <c r="U23" s="24">
        <v>0</v>
      </c>
      <c r="V23" s="24">
        <v>0</v>
      </c>
      <c r="W23" s="24">
        <v>0</v>
      </c>
      <c r="X23" s="43">
        <f t="shared" si="0"/>
        <v>100</v>
      </c>
      <c r="Y23" s="24">
        <v>0</v>
      </c>
      <c r="Z23" s="36">
        <f t="shared" si="4"/>
        <v>0</v>
      </c>
      <c r="AA23" s="24">
        <v>0</v>
      </c>
      <c r="AB23" s="36">
        <f t="shared" si="5"/>
        <v>0</v>
      </c>
      <c r="AC23" s="24">
        <v>0</v>
      </c>
      <c r="AD23" s="24">
        <v>0</v>
      </c>
      <c r="AE23" s="24">
        <v>0</v>
      </c>
      <c r="AF23" s="24">
        <v>0</v>
      </c>
      <c r="AG23" s="34">
        <f t="shared" si="8"/>
        <v>0</v>
      </c>
      <c r="AH23" s="24">
        <v>240</v>
      </c>
      <c r="AI23" s="53">
        <v>65.1</v>
      </c>
      <c r="AJ23" s="24">
        <v>13.02</v>
      </c>
      <c r="AK23" s="53">
        <v>0</v>
      </c>
      <c r="AL23" s="53">
        <v>300</v>
      </c>
      <c r="AM23" s="36">
        <f t="shared" si="6"/>
        <v>618.12</v>
      </c>
      <c r="AN23" s="37">
        <v>0</v>
      </c>
      <c r="AO23" s="34">
        <f t="shared" si="7"/>
        <v>618.12</v>
      </c>
      <c r="AP23" s="34">
        <f t="shared" si="1"/>
        <v>7482</v>
      </c>
      <c r="AQ23" s="62"/>
    </row>
    <row r="24" s="4" customFormat="1" ht="21" customHeight="1" spans="1:43">
      <c r="A24" s="19">
        <v>19</v>
      </c>
      <c r="B24" s="24" t="s">
        <v>95</v>
      </c>
      <c r="C24" s="25" t="s">
        <v>49</v>
      </c>
      <c r="D24" s="24" t="s">
        <v>65</v>
      </c>
      <c r="E24" s="24" t="s">
        <v>96</v>
      </c>
      <c r="F24" s="26">
        <v>43236</v>
      </c>
      <c r="G24" s="26">
        <v>43297</v>
      </c>
      <c r="H24" s="27" t="s">
        <v>52</v>
      </c>
      <c r="I24" s="24">
        <v>22</v>
      </c>
      <c r="J24" s="24">
        <v>3000</v>
      </c>
      <c r="K24" s="24">
        <v>3500</v>
      </c>
      <c r="L24" s="24">
        <v>3000</v>
      </c>
      <c r="M24" s="24">
        <v>200</v>
      </c>
      <c r="N24" s="24">
        <v>0</v>
      </c>
      <c r="O24" s="24">
        <v>300</v>
      </c>
      <c r="P24" s="36">
        <f t="shared" si="9"/>
        <v>3500</v>
      </c>
      <c r="Q24" s="24">
        <v>0</v>
      </c>
      <c r="R24" s="43">
        <f t="shared" si="3"/>
        <v>0</v>
      </c>
      <c r="S24" s="24">
        <v>0</v>
      </c>
      <c r="T24" s="24">
        <v>0</v>
      </c>
      <c r="U24" s="24">
        <v>0</v>
      </c>
      <c r="V24" s="24">
        <v>0</v>
      </c>
      <c r="W24" s="24">
        <v>0</v>
      </c>
      <c r="X24" s="43">
        <f t="shared" si="0"/>
        <v>0</v>
      </c>
      <c r="Y24" s="24">
        <v>11</v>
      </c>
      <c r="Z24" s="36">
        <f t="shared" si="4"/>
        <v>219</v>
      </c>
      <c r="AA24" s="24">
        <v>0</v>
      </c>
      <c r="AB24" s="36">
        <f t="shared" si="5"/>
        <v>0</v>
      </c>
      <c r="AC24" s="24">
        <v>0</v>
      </c>
      <c r="AD24" s="24">
        <v>0</v>
      </c>
      <c r="AE24" s="24">
        <v>0</v>
      </c>
      <c r="AF24" s="24">
        <v>0</v>
      </c>
      <c r="AG24" s="34">
        <f t="shared" si="8"/>
        <v>219</v>
      </c>
      <c r="AH24" s="24">
        <v>240</v>
      </c>
      <c r="AI24" s="53">
        <v>65.1</v>
      </c>
      <c r="AJ24" s="24">
        <v>13.02</v>
      </c>
      <c r="AK24" s="53">
        <v>0</v>
      </c>
      <c r="AL24" s="53">
        <v>300</v>
      </c>
      <c r="AM24" s="36">
        <f t="shared" si="6"/>
        <v>618.12</v>
      </c>
      <c r="AN24" s="37">
        <v>0</v>
      </c>
      <c r="AO24" s="34">
        <f t="shared" si="7"/>
        <v>618.12</v>
      </c>
      <c r="AP24" s="34">
        <f t="shared" si="1"/>
        <v>2663</v>
      </c>
      <c r="AQ24" s="62"/>
    </row>
    <row r="25" s="4" customFormat="1" ht="21" customHeight="1" spans="1:43">
      <c r="A25" s="19">
        <v>20</v>
      </c>
      <c r="B25" s="24" t="s">
        <v>97</v>
      </c>
      <c r="C25" s="25" t="s">
        <v>49</v>
      </c>
      <c r="D25" s="24" t="s">
        <v>80</v>
      </c>
      <c r="E25" s="24" t="s">
        <v>81</v>
      </c>
      <c r="F25" s="26">
        <v>43286</v>
      </c>
      <c r="G25" s="26">
        <v>43348</v>
      </c>
      <c r="H25" s="27" t="s">
        <v>52</v>
      </c>
      <c r="I25" s="24">
        <v>22</v>
      </c>
      <c r="J25" s="24">
        <v>3200</v>
      </c>
      <c r="K25" s="24">
        <v>4000</v>
      </c>
      <c r="L25" s="24">
        <v>3000</v>
      </c>
      <c r="M25" s="37">
        <v>700</v>
      </c>
      <c r="N25" s="24">
        <v>0</v>
      </c>
      <c r="O25" s="24">
        <v>300</v>
      </c>
      <c r="P25" s="36">
        <f t="shared" si="9"/>
        <v>4000</v>
      </c>
      <c r="Q25" s="24">
        <v>0</v>
      </c>
      <c r="R25" s="43">
        <f t="shared" si="3"/>
        <v>0</v>
      </c>
      <c r="S25" s="24">
        <v>0</v>
      </c>
      <c r="T25" s="24">
        <v>0</v>
      </c>
      <c r="U25" s="24">
        <f>7*50</f>
        <v>350</v>
      </c>
      <c r="V25" s="24">
        <v>0</v>
      </c>
      <c r="W25" s="24">
        <v>0</v>
      </c>
      <c r="X25" s="43">
        <f t="shared" si="0"/>
        <v>350</v>
      </c>
      <c r="Y25" s="24">
        <v>0</v>
      </c>
      <c r="Z25" s="36">
        <f t="shared" si="4"/>
        <v>0</v>
      </c>
      <c r="AA25" s="24">
        <v>0</v>
      </c>
      <c r="AB25" s="36">
        <f t="shared" si="5"/>
        <v>0</v>
      </c>
      <c r="AC25" s="24">
        <v>0</v>
      </c>
      <c r="AD25" s="24">
        <v>0</v>
      </c>
      <c r="AE25" s="24">
        <v>0</v>
      </c>
      <c r="AF25" s="24">
        <v>0</v>
      </c>
      <c r="AG25" s="34">
        <f t="shared" si="8"/>
        <v>0</v>
      </c>
      <c r="AH25" s="24">
        <v>240</v>
      </c>
      <c r="AI25" s="53">
        <v>65.1</v>
      </c>
      <c r="AJ25" s="24">
        <v>13.02</v>
      </c>
      <c r="AK25" s="53">
        <v>0</v>
      </c>
      <c r="AL25" s="53">
        <v>300</v>
      </c>
      <c r="AM25" s="36">
        <f t="shared" si="6"/>
        <v>618.12</v>
      </c>
      <c r="AN25" s="37">
        <v>0</v>
      </c>
      <c r="AO25" s="34">
        <f t="shared" si="7"/>
        <v>618.12</v>
      </c>
      <c r="AP25" s="34">
        <f t="shared" si="1"/>
        <v>3732</v>
      </c>
      <c r="AQ25" s="62"/>
    </row>
    <row r="26" s="4" customFormat="1" ht="21" customHeight="1" spans="1:43">
      <c r="A26" s="19">
        <v>21</v>
      </c>
      <c r="B26" s="24" t="s">
        <v>98</v>
      </c>
      <c r="C26" s="25" t="s">
        <v>59</v>
      </c>
      <c r="D26" s="24" t="s">
        <v>60</v>
      </c>
      <c r="E26" s="24" t="s">
        <v>99</v>
      </c>
      <c r="F26" s="26">
        <v>43290</v>
      </c>
      <c r="G26" s="26">
        <v>43353</v>
      </c>
      <c r="H26" s="27" t="s">
        <v>52</v>
      </c>
      <c r="I26" s="24">
        <v>22</v>
      </c>
      <c r="J26" s="24">
        <v>5600</v>
      </c>
      <c r="K26" s="24">
        <v>7000</v>
      </c>
      <c r="L26" s="24">
        <v>3000</v>
      </c>
      <c r="M26" s="37">
        <v>3700</v>
      </c>
      <c r="N26" s="24">
        <v>0</v>
      </c>
      <c r="O26" s="24">
        <v>300</v>
      </c>
      <c r="P26" s="36">
        <f t="shared" si="9"/>
        <v>7000</v>
      </c>
      <c r="Q26" s="24">
        <v>0</v>
      </c>
      <c r="R26" s="43">
        <f t="shared" si="3"/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43">
        <f t="shared" si="0"/>
        <v>0</v>
      </c>
      <c r="Y26" s="24">
        <v>0</v>
      </c>
      <c r="Z26" s="36">
        <f t="shared" si="4"/>
        <v>0</v>
      </c>
      <c r="AA26" s="24">
        <v>0</v>
      </c>
      <c r="AB26" s="36">
        <f t="shared" si="5"/>
        <v>0</v>
      </c>
      <c r="AC26" s="24">
        <v>0</v>
      </c>
      <c r="AD26" s="24">
        <v>0</v>
      </c>
      <c r="AE26" s="24">
        <v>0</v>
      </c>
      <c r="AF26" s="24">
        <v>0</v>
      </c>
      <c r="AG26" s="34">
        <f t="shared" si="8"/>
        <v>0</v>
      </c>
      <c r="AH26" s="24">
        <v>240</v>
      </c>
      <c r="AI26" s="53">
        <v>65.1</v>
      </c>
      <c r="AJ26" s="24">
        <v>13.02</v>
      </c>
      <c r="AK26" s="53">
        <v>0</v>
      </c>
      <c r="AL26" s="53">
        <v>300</v>
      </c>
      <c r="AM26" s="36">
        <f t="shared" si="6"/>
        <v>618.12</v>
      </c>
      <c r="AN26" s="37">
        <v>0</v>
      </c>
      <c r="AO26" s="34">
        <f t="shared" si="7"/>
        <v>618.12</v>
      </c>
      <c r="AP26" s="34">
        <f t="shared" si="1"/>
        <v>6382</v>
      </c>
      <c r="AQ26" s="62"/>
    </row>
    <row r="27" s="4" customFormat="1" ht="21" customHeight="1" spans="1:43">
      <c r="A27" s="19">
        <v>22</v>
      </c>
      <c r="B27" s="24" t="s">
        <v>100</v>
      </c>
      <c r="C27" s="25" t="s">
        <v>49</v>
      </c>
      <c r="D27" s="24" t="s">
        <v>62</v>
      </c>
      <c r="E27" s="24" t="s">
        <v>76</v>
      </c>
      <c r="F27" s="26">
        <v>43304</v>
      </c>
      <c r="G27" s="26">
        <v>43346</v>
      </c>
      <c r="H27" s="27" t="s">
        <v>52</v>
      </c>
      <c r="I27" s="24">
        <v>22</v>
      </c>
      <c r="J27" s="24">
        <v>4000</v>
      </c>
      <c r="K27" s="24">
        <v>6000</v>
      </c>
      <c r="L27" s="24">
        <v>3000</v>
      </c>
      <c r="M27" s="24">
        <v>2700</v>
      </c>
      <c r="N27" s="24">
        <v>0</v>
      </c>
      <c r="O27" s="24">
        <v>300</v>
      </c>
      <c r="P27" s="36">
        <f t="shared" si="9"/>
        <v>6000</v>
      </c>
      <c r="Q27" s="24">
        <v>0</v>
      </c>
      <c r="R27" s="43">
        <f t="shared" si="3"/>
        <v>0</v>
      </c>
      <c r="S27" s="24">
        <v>0</v>
      </c>
      <c r="T27" s="24">
        <v>0</v>
      </c>
      <c r="U27" s="24">
        <v>0</v>
      </c>
      <c r="V27" s="24">
        <v>0</v>
      </c>
      <c r="W27" s="36">
        <v>0</v>
      </c>
      <c r="X27" s="43">
        <f t="shared" si="0"/>
        <v>0</v>
      </c>
      <c r="Y27" s="24">
        <v>0</v>
      </c>
      <c r="Z27" s="36">
        <f t="shared" si="4"/>
        <v>0</v>
      </c>
      <c r="AA27" s="24">
        <v>0</v>
      </c>
      <c r="AB27" s="36">
        <f t="shared" si="5"/>
        <v>0</v>
      </c>
      <c r="AC27" s="24">
        <v>0</v>
      </c>
      <c r="AD27" s="24">
        <v>0</v>
      </c>
      <c r="AE27" s="24">
        <v>0</v>
      </c>
      <c r="AF27" s="24">
        <v>0</v>
      </c>
      <c r="AG27" s="34">
        <f t="shared" si="8"/>
        <v>0</v>
      </c>
      <c r="AH27" s="24">
        <v>240</v>
      </c>
      <c r="AI27" s="53">
        <v>65.1</v>
      </c>
      <c r="AJ27" s="24">
        <v>13.02</v>
      </c>
      <c r="AK27" s="53">
        <v>0</v>
      </c>
      <c r="AL27" s="53">
        <v>300</v>
      </c>
      <c r="AM27" s="36">
        <f t="shared" si="6"/>
        <v>618.12</v>
      </c>
      <c r="AN27" s="37">
        <v>0</v>
      </c>
      <c r="AO27" s="34">
        <f t="shared" si="7"/>
        <v>618.12</v>
      </c>
      <c r="AP27" s="34">
        <f t="shared" si="1"/>
        <v>5382</v>
      </c>
      <c r="AQ27" s="62"/>
    </row>
    <row r="28" s="4" customFormat="1" ht="21" customHeight="1" spans="1:43">
      <c r="A28" s="19">
        <v>23</v>
      </c>
      <c r="B28" s="24" t="s">
        <v>101</v>
      </c>
      <c r="C28" s="25" t="s">
        <v>49</v>
      </c>
      <c r="D28" s="24" t="s">
        <v>62</v>
      </c>
      <c r="E28" s="24" t="s">
        <v>102</v>
      </c>
      <c r="F28" s="26">
        <v>43304</v>
      </c>
      <c r="G28" s="26">
        <v>43346</v>
      </c>
      <c r="H28" s="27" t="s">
        <v>52</v>
      </c>
      <c r="I28" s="24">
        <v>22</v>
      </c>
      <c r="J28" s="24">
        <v>3200</v>
      </c>
      <c r="K28" s="24">
        <v>4000</v>
      </c>
      <c r="L28" s="24">
        <v>3000</v>
      </c>
      <c r="M28" s="24">
        <v>700</v>
      </c>
      <c r="N28" s="24">
        <v>0</v>
      </c>
      <c r="O28" s="24">
        <v>300</v>
      </c>
      <c r="P28" s="36">
        <f t="shared" si="9"/>
        <v>4000</v>
      </c>
      <c r="Q28" s="24">
        <v>0</v>
      </c>
      <c r="R28" s="43">
        <f t="shared" si="3"/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43">
        <f t="shared" si="0"/>
        <v>0</v>
      </c>
      <c r="Y28" s="24">
        <v>0</v>
      </c>
      <c r="Z28" s="36">
        <f t="shared" si="4"/>
        <v>0</v>
      </c>
      <c r="AA28" s="24">
        <v>0</v>
      </c>
      <c r="AB28" s="36">
        <f t="shared" si="5"/>
        <v>0</v>
      </c>
      <c r="AC28" s="24">
        <v>0</v>
      </c>
      <c r="AD28" s="24">
        <v>0</v>
      </c>
      <c r="AE28" s="24">
        <v>0</v>
      </c>
      <c r="AF28" s="24">
        <v>0</v>
      </c>
      <c r="AG28" s="34">
        <f t="shared" si="8"/>
        <v>0</v>
      </c>
      <c r="AH28" s="24">
        <v>240</v>
      </c>
      <c r="AI28" s="53">
        <v>65.1</v>
      </c>
      <c r="AJ28" s="24">
        <v>13.02</v>
      </c>
      <c r="AK28" s="53">
        <v>0</v>
      </c>
      <c r="AL28" s="53">
        <v>300</v>
      </c>
      <c r="AM28" s="36">
        <f t="shared" si="6"/>
        <v>618.12</v>
      </c>
      <c r="AN28" s="37">
        <v>0</v>
      </c>
      <c r="AO28" s="34">
        <f t="shared" si="7"/>
        <v>618.12</v>
      </c>
      <c r="AP28" s="34">
        <f t="shared" si="1"/>
        <v>3382</v>
      </c>
      <c r="AQ28" s="62"/>
    </row>
    <row r="29" s="4" customFormat="1" ht="21" customHeight="1" spans="1:43">
      <c r="A29" s="19">
        <v>24</v>
      </c>
      <c r="B29" s="24" t="s">
        <v>103</v>
      </c>
      <c r="C29" s="25" t="s">
        <v>49</v>
      </c>
      <c r="D29" s="24" t="s">
        <v>65</v>
      </c>
      <c r="E29" s="24" t="s">
        <v>69</v>
      </c>
      <c r="F29" s="26">
        <v>43304</v>
      </c>
      <c r="G29" s="26">
        <v>43366</v>
      </c>
      <c r="H29" s="27" t="s">
        <v>52</v>
      </c>
      <c r="I29" s="24">
        <v>22</v>
      </c>
      <c r="J29" s="24">
        <v>3000</v>
      </c>
      <c r="K29" s="24">
        <v>3500</v>
      </c>
      <c r="L29" s="24">
        <v>3000</v>
      </c>
      <c r="M29" s="24">
        <v>200</v>
      </c>
      <c r="N29" s="24">
        <v>0</v>
      </c>
      <c r="O29" s="24">
        <v>300</v>
      </c>
      <c r="P29" s="36">
        <f t="shared" si="9"/>
        <v>3500</v>
      </c>
      <c r="Q29" s="24">
        <v>84</v>
      </c>
      <c r="R29" s="43">
        <f t="shared" si="3"/>
        <v>1598</v>
      </c>
      <c r="S29" s="24">
        <v>0</v>
      </c>
      <c r="T29" s="24">
        <v>0</v>
      </c>
      <c r="U29" s="24">
        <f>5*50</f>
        <v>250</v>
      </c>
      <c r="V29" s="24">
        <v>0</v>
      </c>
      <c r="W29" s="24">
        <v>0</v>
      </c>
      <c r="X29" s="43">
        <f t="shared" si="0"/>
        <v>1848</v>
      </c>
      <c r="Y29" s="24">
        <v>0</v>
      </c>
      <c r="Z29" s="36">
        <f t="shared" si="4"/>
        <v>0</v>
      </c>
      <c r="AA29" s="24">
        <v>0</v>
      </c>
      <c r="AB29" s="36">
        <f t="shared" si="5"/>
        <v>0</v>
      </c>
      <c r="AC29" s="24">
        <v>0</v>
      </c>
      <c r="AD29" s="24">
        <v>0</v>
      </c>
      <c r="AE29" s="24">
        <v>0</v>
      </c>
      <c r="AF29" s="37">
        <v>200</v>
      </c>
      <c r="AG29" s="34">
        <f t="shared" si="8"/>
        <v>200</v>
      </c>
      <c r="AH29" s="24">
        <v>240</v>
      </c>
      <c r="AI29" s="53">
        <v>65.1</v>
      </c>
      <c r="AJ29" s="24">
        <v>13.02</v>
      </c>
      <c r="AK29" s="53">
        <v>0</v>
      </c>
      <c r="AL29" s="53">
        <v>300</v>
      </c>
      <c r="AM29" s="36">
        <f t="shared" si="6"/>
        <v>618.12</v>
      </c>
      <c r="AN29" s="37">
        <v>0</v>
      </c>
      <c r="AO29" s="34">
        <f t="shared" si="7"/>
        <v>618.12</v>
      </c>
      <c r="AP29" s="34">
        <f t="shared" si="1"/>
        <v>4530</v>
      </c>
      <c r="AQ29" s="62"/>
    </row>
    <row r="30" s="4" customFormat="1" ht="21" customHeight="1" spans="1:43">
      <c r="A30" s="19">
        <v>25</v>
      </c>
      <c r="B30" s="24" t="s">
        <v>104</v>
      </c>
      <c r="C30" s="25" t="s">
        <v>49</v>
      </c>
      <c r="D30" s="24" t="s">
        <v>80</v>
      </c>
      <c r="E30" s="24" t="s">
        <v>81</v>
      </c>
      <c r="F30" s="26">
        <v>43305</v>
      </c>
      <c r="G30" s="26">
        <v>43367</v>
      </c>
      <c r="H30" s="27" t="s">
        <v>52</v>
      </c>
      <c r="I30" s="24">
        <v>22</v>
      </c>
      <c r="J30" s="24">
        <v>3000</v>
      </c>
      <c r="K30" s="24">
        <v>3500</v>
      </c>
      <c r="L30" s="24">
        <v>3000</v>
      </c>
      <c r="M30" s="24">
        <v>200</v>
      </c>
      <c r="N30" s="24">
        <v>0</v>
      </c>
      <c r="O30" s="24">
        <v>300</v>
      </c>
      <c r="P30" s="36">
        <f t="shared" si="9"/>
        <v>3500</v>
      </c>
      <c r="Q30" s="24">
        <v>0</v>
      </c>
      <c r="R30" s="43">
        <f t="shared" si="3"/>
        <v>0</v>
      </c>
      <c r="S30" s="24">
        <v>0</v>
      </c>
      <c r="T30" s="24">
        <v>0</v>
      </c>
      <c r="U30" s="24">
        <f>8*50</f>
        <v>400</v>
      </c>
      <c r="V30" s="24">
        <v>0</v>
      </c>
      <c r="W30" s="24">
        <v>0</v>
      </c>
      <c r="X30" s="43">
        <f t="shared" si="0"/>
        <v>400</v>
      </c>
      <c r="Y30" s="24">
        <v>0</v>
      </c>
      <c r="Z30" s="36">
        <f t="shared" si="4"/>
        <v>0</v>
      </c>
      <c r="AA30" s="24">
        <v>0</v>
      </c>
      <c r="AB30" s="36">
        <f t="shared" si="5"/>
        <v>0</v>
      </c>
      <c r="AC30" s="24">
        <v>0</v>
      </c>
      <c r="AD30" s="24">
        <v>0</v>
      </c>
      <c r="AE30" s="24">
        <v>0</v>
      </c>
      <c r="AF30" s="24">
        <v>0</v>
      </c>
      <c r="AG30" s="34">
        <f t="shared" si="8"/>
        <v>0</v>
      </c>
      <c r="AH30" s="24">
        <v>240</v>
      </c>
      <c r="AI30" s="53">
        <v>65.1</v>
      </c>
      <c r="AJ30" s="24">
        <v>13.02</v>
      </c>
      <c r="AK30" s="53">
        <v>0</v>
      </c>
      <c r="AL30" s="53">
        <v>300</v>
      </c>
      <c r="AM30" s="36">
        <f t="shared" si="6"/>
        <v>618.12</v>
      </c>
      <c r="AN30" s="37">
        <v>0</v>
      </c>
      <c r="AO30" s="34">
        <f t="shared" si="7"/>
        <v>618.12</v>
      </c>
      <c r="AP30" s="34">
        <f t="shared" si="1"/>
        <v>3282</v>
      </c>
      <c r="AQ30" s="62"/>
    </row>
    <row r="31" s="4" customFormat="1" ht="21" customHeight="1" spans="1:43">
      <c r="A31" s="19">
        <v>26</v>
      </c>
      <c r="B31" s="24" t="s">
        <v>105</v>
      </c>
      <c r="C31" s="25" t="s">
        <v>57</v>
      </c>
      <c r="D31" s="24" t="s">
        <v>85</v>
      </c>
      <c r="E31" s="24" t="s">
        <v>106</v>
      </c>
      <c r="F31" s="26">
        <v>43308</v>
      </c>
      <c r="G31" s="26">
        <v>43356</v>
      </c>
      <c r="H31" s="27" t="s">
        <v>52</v>
      </c>
      <c r="I31" s="24">
        <v>22</v>
      </c>
      <c r="J31" s="24">
        <v>9600</v>
      </c>
      <c r="K31" s="24">
        <v>12000</v>
      </c>
      <c r="L31" s="24">
        <v>4000</v>
      </c>
      <c r="M31" s="36">
        <v>7600</v>
      </c>
      <c r="N31" s="24">
        <v>0</v>
      </c>
      <c r="O31" s="24">
        <v>400</v>
      </c>
      <c r="P31" s="36">
        <f t="shared" si="9"/>
        <v>12000</v>
      </c>
      <c r="Q31" s="24">
        <v>0</v>
      </c>
      <c r="R31" s="43">
        <f t="shared" si="3"/>
        <v>0</v>
      </c>
      <c r="S31" s="24">
        <v>0</v>
      </c>
      <c r="T31" s="24">
        <v>0</v>
      </c>
      <c r="U31" s="24">
        <v>0</v>
      </c>
      <c r="V31" s="24">
        <v>0</v>
      </c>
      <c r="W31" s="36">
        <f>AM31+200</f>
        <v>916</v>
      </c>
      <c r="X31" s="43">
        <f t="shared" si="0"/>
        <v>916</v>
      </c>
      <c r="Y31" s="24">
        <v>0</v>
      </c>
      <c r="Z31" s="36">
        <f t="shared" si="4"/>
        <v>0</v>
      </c>
      <c r="AA31" s="24">
        <v>0</v>
      </c>
      <c r="AB31" s="36">
        <f t="shared" si="5"/>
        <v>0</v>
      </c>
      <c r="AC31" s="24">
        <v>0</v>
      </c>
      <c r="AD31" s="24">
        <v>0</v>
      </c>
      <c r="AE31" s="24">
        <v>0</v>
      </c>
      <c r="AF31" s="24">
        <v>0</v>
      </c>
      <c r="AG31" s="34">
        <f t="shared" si="8"/>
        <v>0</v>
      </c>
      <c r="AH31" s="24">
        <v>320</v>
      </c>
      <c r="AI31" s="53">
        <v>80</v>
      </c>
      <c r="AJ31" s="24">
        <v>16</v>
      </c>
      <c r="AK31" s="53">
        <v>0</v>
      </c>
      <c r="AL31" s="53">
        <v>300</v>
      </c>
      <c r="AM31" s="36">
        <f t="shared" si="6"/>
        <v>716</v>
      </c>
      <c r="AN31" s="37">
        <v>0</v>
      </c>
      <c r="AO31" s="34">
        <f t="shared" si="7"/>
        <v>716</v>
      </c>
      <c r="AP31" s="34">
        <f t="shared" si="1"/>
        <v>12200</v>
      </c>
      <c r="AQ31" s="62" t="s">
        <v>107</v>
      </c>
    </row>
    <row r="32" s="64" customFormat="1" ht="21" customHeight="1" spans="1:43">
      <c r="A32" s="19">
        <v>27</v>
      </c>
      <c r="B32" s="45" t="s">
        <v>108</v>
      </c>
      <c r="C32" s="66" t="s">
        <v>57</v>
      </c>
      <c r="D32" s="45" t="s">
        <v>85</v>
      </c>
      <c r="E32" s="45" t="s">
        <v>109</v>
      </c>
      <c r="F32" s="26">
        <v>43340</v>
      </c>
      <c r="G32" s="26">
        <v>76273</v>
      </c>
      <c r="H32" s="26" t="s">
        <v>52</v>
      </c>
      <c r="I32" s="24">
        <v>22</v>
      </c>
      <c r="J32" s="45">
        <v>16200</v>
      </c>
      <c r="K32" s="45">
        <v>18000</v>
      </c>
      <c r="L32" s="45">
        <v>4000</v>
      </c>
      <c r="M32" s="54">
        <v>13600</v>
      </c>
      <c r="N32" s="45">
        <v>0</v>
      </c>
      <c r="O32" s="45">
        <v>400</v>
      </c>
      <c r="P32" s="36">
        <f t="shared" si="9"/>
        <v>18000</v>
      </c>
      <c r="Q32" s="24">
        <v>0</v>
      </c>
      <c r="R32" s="43">
        <f t="shared" si="3"/>
        <v>0</v>
      </c>
      <c r="S32" s="45">
        <v>0</v>
      </c>
      <c r="T32" s="24">
        <v>0</v>
      </c>
      <c r="U32" s="24">
        <v>0</v>
      </c>
      <c r="V32" s="24">
        <v>0</v>
      </c>
      <c r="W32" s="67">
        <f>AM32</f>
        <v>816</v>
      </c>
      <c r="X32" s="46">
        <f t="shared" si="0"/>
        <v>816</v>
      </c>
      <c r="Y32" s="24">
        <v>0</v>
      </c>
      <c r="Z32" s="67">
        <f t="shared" si="4"/>
        <v>0</v>
      </c>
      <c r="AA32" s="24">
        <v>0</v>
      </c>
      <c r="AB32" s="67">
        <f t="shared" si="5"/>
        <v>0</v>
      </c>
      <c r="AC32" s="24">
        <v>0</v>
      </c>
      <c r="AD32" s="24">
        <v>0</v>
      </c>
      <c r="AE32" s="24">
        <v>0</v>
      </c>
      <c r="AF32" s="24">
        <v>0</v>
      </c>
      <c r="AG32" s="63">
        <f t="shared" si="8"/>
        <v>0</v>
      </c>
      <c r="AH32" s="24">
        <v>320</v>
      </c>
      <c r="AI32" s="53">
        <v>80</v>
      </c>
      <c r="AJ32" s="24">
        <v>16</v>
      </c>
      <c r="AK32" s="69">
        <v>0</v>
      </c>
      <c r="AL32" s="53">
        <v>400</v>
      </c>
      <c r="AM32" s="36">
        <f t="shared" si="6"/>
        <v>816</v>
      </c>
      <c r="AN32" s="54">
        <v>0</v>
      </c>
      <c r="AO32" s="63">
        <f t="shared" si="7"/>
        <v>816</v>
      </c>
      <c r="AP32" s="63">
        <f t="shared" si="1"/>
        <v>18000</v>
      </c>
      <c r="AQ32" s="70" t="s">
        <v>53</v>
      </c>
    </row>
    <row r="33" s="64" customFormat="1" ht="21" customHeight="1" spans="1:43">
      <c r="A33" s="19">
        <v>28</v>
      </c>
      <c r="B33" s="45" t="s">
        <v>110</v>
      </c>
      <c r="C33" s="66" t="s">
        <v>57</v>
      </c>
      <c r="D33" s="45" t="s">
        <v>111</v>
      </c>
      <c r="E33" s="45" t="s">
        <v>112</v>
      </c>
      <c r="F33" s="26">
        <v>43341</v>
      </c>
      <c r="G33" s="26">
        <v>76274</v>
      </c>
      <c r="H33" s="26" t="s">
        <v>52</v>
      </c>
      <c r="I33" s="24">
        <v>22</v>
      </c>
      <c r="J33" s="45">
        <v>10400</v>
      </c>
      <c r="K33" s="45">
        <v>13000</v>
      </c>
      <c r="L33" s="45">
        <v>4000</v>
      </c>
      <c r="M33" s="54">
        <v>8600</v>
      </c>
      <c r="N33" s="45">
        <v>0</v>
      </c>
      <c r="O33" s="45">
        <v>400</v>
      </c>
      <c r="P33" s="36">
        <f t="shared" si="9"/>
        <v>13000</v>
      </c>
      <c r="Q33" s="24">
        <v>0</v>
      </c>
      <c r="R33" s="43">
        <f t="shared" si="3"/>
        <v>0</v>
      </c>
      <c r="S33" s="45">
        <v>0</v>
      </c>
      <c r="T33" s="24">
        <v>0</v>
      </c>
      <c r="U33" s="24">
        <v>0</v>
      </c>
      <c r="V33" s="45">
        <f>150*3</f>
        <v>450</v>
      </c>
      <c r="W33" s="67">
        <f>AM33</f>
        <v>816</v>
      </c>
      <c r="X33" s="46">
        <f t="shared" si="0"/>
        <v>1266</v>
      </c>
      <c r="Y33" s="24">
        <v>0</v>
      </c>
      <c r="Z33" s="67">
        <f t="shared" si="4"/>
        <v>0</v>
      </c>
      <c r="AA33" s="24">
        <v>0</v>
      </c>
      <c r="AB33" s="67">
        <f t="shared" si="5"/>
        <v>0</v>
      </c>
      <c r="AC33" s="54">
        <v>160</v>
      </c>
      <c r="AD33" s="54">
        <v>80</v>
      </c>
      <c r="AE33" s="24">
        <v>0</v>
      </c>
      <c r="AF33" s="24">
        <v>0</v>
      </c>
      <c r="AG33" s="63">
        <f t="shared" si="8"/>
        <v>240</v>
      </c>
      <c r="AH33" s="24">
        <v>320</v>
      </c>
      <c r="AI33" s="53">
        <v>80</v>
      </c>
      <c r="AJ33" s="24">
        <v>16</v>
      </c>
      <c r="AK33" s="69">
        <v>0</v>
      </c>
      <c r="AL33" s="53">
        <v>400</v>
      </c>
      <c r="AM33" s="36">
        <f t="shared" si="6"/>
        <v>816</v>
      </c>
      <c r="AN33" s="54">
        <v>0</v>
      </c>
      <c r="AO33" s="63">
        <f t="shared" si="7"/>
        <v>816</v>
      </c>
      <c r="AP33" s="63">
        <f t="shared" si="1"/>
        <v>13210</v>
      </c>
      <c r="AQ33" s="70" t="s">
        <v>53</v>
      </c>
    </row>
    <row r="34" s="4" customFormat="1" ht="21" customHeight="1" spans="1:43">
      <c r="A34" s="19">
        <v>29</v>
      </c>
      <c r="B34" s="24" t="s">
        <v>113</v>
      </c>
      <c r="C34" s="25" t="s">
        <v>57</v>
      </c>
      <c r="D34" s="24" t="s">
        <v>111</v>
      </c>
      <c r="E34" s="24" t="s">
        <v>114</v>
      </c>
      <c r="F34" s="26">
        <v>43738</v>
      </c>
      <c r="G34" s="28">
        <v>43405</v>
      </c>
      <c r="H34" s="27" t="s">
        <v>52</v>
      </c>
      <c r="I34" s="24">
        <v>22</v>
      </c>
      <c r="J34" s="24">
        <v>4800</v>
      </c>
      <c r="K34" s="24">
        <v>6000</v>
      </c>
      <c r="L34" s="24">
        <v>3000</v>
      </c>
      <c r="M34" s="37">
        <v>2700</v>
      </c>
      <c r="N34" s="24">
        <v>0</v>
      </c>
      <c r="O34" s="24">
        <v>300</v>
      </c>
      <c r="P34" s="36">
        <f t="shared" si="9"/>
        <v>6000</v>
      </c>
      <c r="Q34" s="24">
        <v>0</v>
      </c>
      <c r="R34" s="43">
        <f t="shared" si="3"/>
        <v>0</v>
      </c>
      <c r="S34" s="24">
        <v>0</v>
      </c>
      <c r="T34" s="24">
        <v>0</v>
      </c>
      <c r="U34" s="24">
        <v>0</v>
      </c>
      <c r="V34" s="24">
        <f>100*3</f>
        <v>300</v>
      </c>
      <c r="W34" s="24">
        <v>0</v>
      </c>
      <c r="X34" s="43">
        <f t="shared" si="0"/>
        <v>300</v>
      </c>
      <c r="Y34" s="24">
        <v>0</v>
      </c>
      <c r="Z34" s="36">
        <f t="shared" si="4"/>
        <v>0</v>
      </c>
      <c r="AA34" s="24">
        <v>0</v>
      </c>
      <c r="AB34" s="36">
        <f t="shared" si="5"/>
        <v>0</v>
      </c>
      <c r="AC34" s="24">
        <v>0</v>
      </c>
      <c r="AD34" s="24">
        <v>0</v>
      </c>
      <c r="AE34" s="24">
        <v>0</v>
      </c>
      <c r="AF34" s="24">
        <v>0</v>
      </c>
      <c r="AG34" s="34">
        <f t="shared" si="8"/>
        <v>0</v>
      </c>
      <c r="AH34" s="24">
        <v>240</v>
      </c>
      <c r="AI34" s="53">
        <v>65.1</v>
      </c>
      <c r="AJ34" s="24">
        <v>13.02</v>
      </c>
      <c r="AK34" s="53">
        <v>0</v>
      </c>
      <c r="AL34" s="53">
        <v>300</v>
      </c>
      <c r="AM34" s="36">
        <f t="shared" si="6"/>
        <v>618.12</v>
      </c>
      <c r="AN34" s="37">
        <v>0</v>
      </c>
      <c r="AO34" s="34">
        <f t="shared" si="7"/>
        <v>618.12</v>
      </c>
      <c r="AP34" s="34">
        <f t="shared" si="1"/>
        <v>5682</v>
      </c>
      <c r="AQ34" s="62"/>
    </row>
    <row r="35" s="64" customFormat="1" ht="21" customHeight="1" spans="1:43">
      <c r="A35" s="19">
        <v>30</v>
      </c>
      <c r="B35" s="45" t="s">
        <v>115</v>
      </c>
      <c r="C35" s="66" t="s">
        <v>49</v>
      </c>
      <c r="D35" s="66" t="s">
        <v>80</v>
      </c>
      <c r="E35" s="45" t="s">
        <v>81</v>
      </c>
      <c r="F35" s="26">
        <v>43392</v>
      </c>
      <c r="G35" s="26" t="s">
        <v>116</v>
      </c>
      <c r="H35" s="26" t="s">
        <v>52</v>
      </c>
      <c r="I35" s="24">
        <v>22</v>
      </c>
      <c r="J35" s="45">
        <v>3000</v>
      </c>
      <c r="K35" s="45">
        <v>3500</v>
      </c>
      <c r="L35" s="45">
        <v>3000</v>
      </c>
      <c r="M35" s="45">
        <v>0</v>
      </c>
      <c r="N35" s="45">
        <v>0</v>
      </c>
      <c r="O35" s="45">
        <v>0</v>
      </c>
      <c r="P35" s="67">
        <f t="shared" ref="P35:P39" si="10">SUM(L35:O35)</f>
        <v>3000</v>
      </c>
      <c r="Q35" s="24">
        <v>0</v>
      </c>
      <c r="R35" s="43">
        <f t="shared" si="3"/>
        <v>0</v>
      </c>
      <c r="S35" s="45">
        <v>0</v>
      </c>
      <c r="T35" s="24">
        <v>0</v>
      </c>
      <c r="U35" s="24">
        <f>8*50</f>
        <v>400</v>
      </c>
      <c r="V35" s="24">
        <v>0</v>
      </c>
      <c r="W35" s="45">
        <v>0</v>
      </c>
      <c r="X35" s="46">
        <f t="shared" si="0"/>
        <v>400</v>
      </c>
      <c r="Y35" s="24">
        <v>0</v>
      </c>
      <c r="Z35" s="67">
        <f t="shared" si="4"/>
        <v>0</v>
      </c>
      <c r="AA35" s="24">
        <v>0</v>
      </c>
      <c r="AB35" s="67">
        <f t="shared" si="5"/>
        <v>0</v>
      </c>
      <c r="AC35" s="24">
        <v>0</v>
      </c>
      <c r="AD35" s="24">
        <v>0</v>
      </c>
      <c r="AE35" s="24">
        <v>0</v>
      </c>
      <c r="AF35" s="24">
        <v>0</v>
      </c>
      <c r="AG35" s="63">
        <f t="shared" si="8"/>
        <v>0</v>
      </c>
      <c r="AH35" s="24">
        <v>191.04</v>
      </c>
      <c r="AI35" s="53">
        <v>65.1</v>
      </c>
      <c r="AJ35" s="24">
        <v>13.02</v>
      </c>
      <c r="AK35" s="69">
        <v>0</v>
      </c>
      <c r="AL35" s="53">
        <v>300</v>
      </c>
      <c r="AM35" s="36">
        <f t="shared" si="6"/>
        <v>569.16</v>
      </c>
      <c r="AN35" s="54">
        <v>0</v>
      </c>
      <c r="AO35" s="63">
        <f t="shared" si="7"/>
        <v>569.16</v>
      </c>
      <c r="AP35" s="63">
        <f t="shared" si="1"/>
        <v>2831</v>
      </c>
      <c r="AQ35" s="70"/>
    </row>
    <row r="36" s="64" customFormat="1" ht="21" customHeight="1" spans="1:43">
      <c r="A36" s="19">
        <v>31</v>
      </c>
      <c r="B36" s="45" t="s">
        <v>117</v>
      </c>
      <c r="C36" s="66" t="s">
        <v>49</v>
      </c>
      <c r="D36" s="66" t="s">
        <v>80</v>
      </c>
      <c r="E36" s="45" t="s">
        <v>81</v>
      </c>
      <c r="F36" s="26">
        <v>43392</v>
      </c>
      <c r="G36" s="26" t="s">
        <v>116</v>
      </c>
      <c r="H36" s="26" t="s">
        <v>52</v>
      </c>
      <c r="I36" s="24">
        <v>22</v>
      </c>
      <c r="J36" s="45">
        <v>3200</v>
      </c>
      <c r="K36" s="45">
        <v>4000</v>
      </c>
      <c r="L36" s="45">
        <v>3000</v>
      </c>
      <c r="M36" s="45">
        <v>0</v>
      </c>
      <c r="N36" s="45">
        <v>0</v>
      </c>
      <c r="O36" s="45">
        <v>200</v>
      </c>
      <c r="P36" s="67">
        <f t="shared" si="10"/>
        <v>3200</v>
      </c>
      <c r="Q36" s="24">
        <v>0</v>
      </c>
      <c r="R36" s="43">
        <f t="shared" si="3"/>
        <v>0</v>
      </c>
      <c r="S36" s="45">
        <v>0</v>
      </c>
      <c r="T36" s="24">
        <v>0</v>
      </c>
      <c r="U36" s="24">
        <f>8*50</f>
        <v>400</v>
      </c>
      <c r="V36" s="24">
        <v>0</v>
      </c>
      <c r="W36" s="45">
        <v>0</v>
      </c>
      <c r="X36" s="46">
        <f t="shared" si="0"/>
        <v>400</v>
      </c>
      <c r="Y36" s="24">
        <v>0</v>
      </c>
      <c r="Z36" s="67">
        <f t="shared" si="4"/>
        <v>0</v>
      </c>
      <c r="AA36" s="24">
        <v>0</v>
      </c>
      <c r="AB36" s="67">
        <f t="shared" si="5"/>
        <v>0</v>
      </c>
      <c r="AC36" s="24">
        <v>0</v>
      </c>
      <c r="AD36" s="24">
        <v>0</v>
      </c>
      <c r="AE36" s="24">
        <v>0</v>
      </c>
      <c r="AF36" s="24">
        <v>0</v>
      </c>
      <c r="AG36" s="63">
        <f t="shared" si="8"/>
        <v>0</v>
      </c>
      <c r="AH36" s="24">
        <v>191.04</v>
      </c>
      <c r="AI36" s="53">
        <v>65.1</v>
      </c>
      <c r="AJ36" s="24">
        <v>13.02</v>
      </c>
      <c r="AK36" s="69">
        <v>0</v>
      </c>
      <c r="AL36" s="53">
        <v>300</v>
      </c>
      <c r="AM36" s="36">
        <f t="shared" si="6"/>
        <v>569.16</v>
      </c>
      <c r="AN36" s="54">
        <v>0</v>
      </c>
      <c r="AO36" s="63">
        <f t="shared" si="7"/>
        <v>569.16</v>
      </c>
      <c r="AP36" s="63">
        <f t="shared" si="1"/>
        <v>3031</v>
      </c>
      <c r="AQ36" s="70"/>
    </row>
    <row r="37" s="64" customFormat="1" ht="21" customHeight="1" spans="1:43">
      <c r="A37" s="19">
        <v>32</v>
      </c>
      <c r="B37" s="45" t="s">
        <v>118</v>
      </c>
      <c r="C37" s="66" t="s">
        <v>57</v>
      </c>
      <c r="D37" s="66" t="s">
        <v>85</v>
      </c>
      <c r="E37" s="45" t="s">
        <v>119</v>
      </c>
      <c r="F37" s="26">
        <v>43395</v>
      </c>
      <c r="G37" s="26" t="s">
        <v>116</v>
      </c>
      <c r="H37" s="26" t="s">
        <v>52</v>
      </c>
      <c r="I37" s="24">
        <v>22</v>
      </c>
      <c r="J37" s="45">
        <v>8800</v>
      </c>
      <c r="K37" s="45">
        <v>11000</v>
      </c>
      <c r="L37" s="45">
        <v>3000</v>
      </c>
      <c r="M37" s="45">
        <v>5500</v>
      </c>
      <c r="N37" s="45">
        <v>0</v>
      </c>
      <c r="O37" s="45">
        <v>300</v>
      </c>
      <c r="P37" s="67">
        <f t="shared" si="10"/>
        <v>8800</v>
      </c>
      <c r="Q37" s="24">
        <v>0</v>
      </c>
      <c r="R37" s="43">
        <f t="shared" si="3"/>
        <v>0</v>
      </c>
      <c r="S37" s="45">
        <v>0</v>
      </c>
      <c r="T37" s="24">
        <v>0</v>
      </c>
      <c r="U37" s="24">
        <v>0</v>
      </c>
      <c r="V37" s="24">
        <v>0</v>
      </c>
      <c r="W37" s="45">
        <v>716</v>
      </c>
      <c r="X37" s="46">
        <f t="shared" si="0"/>
        <v>716</v>
      </c>
      <c r="Y37" s="24">
        <v>0</v>
      </c>
      <c r="Z37" s="67">
        <f t="shared" si="4"/>
        <v>0</v>
      </c>
      <c r="AA37" s="24">
        <v>0</v>
      </c>
      <c r="AB37" s="67">
        <f t="shared" si="5"/>
        <v>0</v>
      </c>
      <c r="AC37" s="24">
        <v>0</v>
      </c>
      <c r="AD37" s="24">
        <v>0</v>
      </c>
      <c r="AE37" s="24">
        <v>0</v>
      </c>
      <c r="AF37" s="24">
        <v>0</v>
      </c>
      <c r="AG37" s="63">
        <f t="shared" si="8"/>
        <v>0</v>
      </c>
      <c r="AH37" s="24">
        <v>320</v>
      </c>
      <c r="AI37" s="53">
        <v>80</v>
      </c>
      <c r="AJ37" s="24">
        <v>16</v>
      </c>
      <c r="AK37" s="69">
        <v>0</v>
      </c>
      <c r="AL37" s="53">
        <v>300</v>
      </c>
      <c r="AM37" s="36">
        <f t="shared" si="6"/>
        <v>716</v>
      </c>
      <c r="AN37" s="54">
        <v>0</v>
      </c>
      <c r="AO37" s="63">
        <f t="shared" si="7"/>
        <v>716</v>
      </c>
      <c r="AP37" s="63">
        <f t="shared" si="1"/>
        <v>8800</v>
      </c>
      <c r="AQ37" s="70"/>
    </row>
    <row r="38" s="64" customFormat="1" ht="21" customHeight="1" spans="1:43">
      <c r="A38" s="19">
        <v>33</v>
      </c>
      <c r="B38" s="45" t="s">
        <v>120</v>
      </c>
      <c r="C38" s="66" t="s">
        <v>57</v>
      </c>
      <c r="D38" s="66" t="s">
        <v>85</v>
      </c>
      <c r="E38" s="45" t="s">
        <v>121</v>
      </c>
      <c r="F38" s="26">
        <v>43399</v>
      </c>
      <c r="G38" s="26" t="s">
        <v>116</v>
      </c>
      <c r="H38" s="26" t="s">
        <v>52</v>
      </c>
      <c r="I38" s="24">
        <v>22</v>
      </c>
      <c r="J38" s="45">
        <v>8400</v>
      </c>
      <c r="K38" s="45">
        <v>10500</v>
      </c>
      <c r="L38" s="45">
        <v>3000</v>
      </c>
      <c r="M38" s="45">
        <v>5100</v>
      </c>
      <c r="N38" s="45">
        <v>0</v>
      </c>
      <c r="O38" s="45">
        <v>300</v>
      </c>
      <c r="P38" s="67">
        <f t="shared" si="10"/>
        <v>8400</v>
      </c>
      <c r="Q38" s="24">
        <v>0</v>
      </c>
      <c r="R38" s="43">
        <f t="shared" si="3"/>
        <v>0</v>
      </c>
      <c r="S38" s="45">
        <v>0</v>
      </c>
      <c r="T38" s="24">
        <v>0</v>
      </c>
      <c r="U38" s="24">
        <v>0</v>
      </c>
      <c r="V38" s="24">
        <v>0</v>
      </c>
      <c r="W38" s="45">
        <v>0</v>
      </c>
      <c r="X38" s="46">
        <f t="shared" si="0"/>
        <v>0</v>
      </c>
      <c r="Y38" s="24">
        <v>0</v>
      </c>
      <c r="Z38" s="67">
        <f t="shared" si="4"/>
        <v>0</v>
      </c>
      <c r="AA38" s="24">
        <v>0</v>
      </c>
      <c r="AB38" s="67">
        <f t="shared" si="5"/>
        <v>0</v>
      </c>
      <c r="AC38" s="24">
        <v>0</v>
      </c>
      <c r="AD38" s="24">
        <v>0</v>
      </c>
      <c r="AE38" s="24">
        <v>0</v>
      </c>
      <c r="AF38" s="24">
        <v>0</v>
      </c>
      <c r="AG38" s="63">
        <f t="shared" si="8"/>
        <v>0</v>
      </c>
      <c r="AH38" s="24">
        <v>320</v>
      </c>
      <c r="AI38" s="53">
        <v>80</v>
      </c>
      <c r="AJ38" s="24">
        <v>16</v>
      </c>
      <c r="AK38" s="69">
        <v>0</v>
      </c>
      <c r="AL38" s="53">
        <v>300</v>
      </c>
      <c r="AM38" s="36">
        <f t="shared" si="6"/>
        <v>716</v>
      </c>
      <c r="AN38" s="54">
        <v>0</v>
      </c>
      <c r="AO38" s="63">
        <f t="shared" si="7"/>
        <v>716</v>
      </c>
      <c r="AP38" s="63">
        <f t="shared" ref="AP38:AP54" si="11">ROUND(P38+X38-AG38-AO38,0)</f>
        <v>7684</v>
      </c>
      <c r="AQ38" s="70"/>
    </row>
    <row r="39" s="64" customFormat="1" ht="21" customHeight="1" spans="1:43">
      <c r="A39" s="19">
        <v>34</v>
      </c>
      <c r="B39" s="45" t="s">
        <v>122</v>
      </c>
      <c r="C39" s="66" t="s">
        <v>57</v>
      </c>
      <c r="D39" s="66" t="s">
        <v>111</v>
      </c>
      <c r="E39" s="45" t="s">
        <v>94</v>
      </c>
      <c r="F39" s="26">
        <v>43403</v>
      </c>
      <c r="G39" s="26" t="s">
        <v>116</v>
      </c>
      <c r="H39" s="26" t="s">
        <v>52</v>
      </c>
      <c r="I39" s="24">
        <v>22</v>
      </c>
      <c r="J39" s="45">
        <v>6400</v>
      </c>
      <c r="K39" s="45">
        <v>8000</v>
      </c>
      <c r="L39" s="45">
        <v>3000</v>
      </c>
      <c r="M39" s="45">
        <v>3100</v>
      </c>
      <c r="N39" s="45">
        <v>0</v>
      </c>
      <c r="O39" s="45">
        <v>300</v>
      </c>
      <c r="P39" s="67">
        <f t="shared" si="10"/>
        <v>6400</v>
      </c>
      <c r="Q39" s="24">
        <v>0</v>
      </c>
      <c r="R39" s="43">
        <f t="shared" si="3"/>
        <v>0</v>
      </c>
      <c r="S39" s="45">
        <v>0</v>
      </c>
      <c r="T39" s="24">
        <v>0</v>
      </c>
      <c r="U39" s="24">
        <v>0</v>
      </c>
      <c r="V39" s="24">
        <v>0</v>
      </c>
      <c r="W39" s="45">
        <v>0</v>
      </c>
      <c r="X39" s="46">
        <f t="shared" si="0"/>
        <v>0</v>
      </c>
      <c r="Y39" s="24">
        <v>0</v>
      </c>
      <c r="Z39" s="67">
        <f t="shared" si="4"/>
        <v>0</v>
      </c>
      <c r="AA39" s="24">
        <v>0</v>
      </c>
      <c r="AB39" s="67">
        <f t="shared" si="5"/>
        <v>0</v>
      </c>
      <c r="AC39" s="54">
        <v>20</v>
      </c>
      <c r="AD39" s="54">
        <v>80</v>
      </c>
      <c r="AE39" s="24">
        <v>0</v>
      </c>
      <c r="AF39" s="24">
        <v>0</v>
      </c>
      <c r="AG39" s="63">
        <f t="shared" si="8"/>
        <v>100</v>
      </c>
      <c r="AH39" s="24">
        <v>320</v>
      </c>
      <c r="AI39" s="53">
        <v>80</v>
      </c>
      <c r="AJ39" s="24">
        <v>16</v>
      </c>
      <c r="AK39" s="69">
        <v>0</v>
      </c>
      <c r="AL39" s="53">
        <v>300</v>
      </c>
      <c r="AM39" s="36">
        <f t="shared" si="6"/>
        <v>716</v>
      </c>
      <c r="AN39" s="54">
        <v>0</v>
      </c>
      <c r="AO39" s="63">
        <f t="shared" si="7"/>
        <v>716</v>
      </c>
      <c r="AP39" s="63">
        <f t="shared" si="11"/>
        <v>5584</v>
      </c>
      <c r="AQ39" s="70"/>
    </row>
    <row r="40" s="5" customFormat="1" ht="21" customHeight="1" spans="1:43">
      <c r="A40" s="19">
        <v>35</v>
      </c>
      <c r="B40" s="24" t="s">
        <v>123</v>
      </c>
      <c r="C40" s="25" t="s">
        <v>59</v>
      </c>
      <c r="D40" s="24" t="s">
        <v>60</v>
      </c>
      <c r="E40" s="24" t="s">
        <v>94</v>
      </c>
      <c r="F40" s="28">
        <v>43409</v>
      </c>
      <c r="G40" s="26" t="s">
        <v>116</v>
      </c>
      <c r="H40" s="27" t="s">
        <v>52</v>
      </c>
      <c r="I40" s="24">
        <v>22</v>
      </c>
      <c r="J40" s="25">
        <v>6400</v>
      </c>
      <c r="K40" s="24">
        <v>8000</v>
      </c>
      <c r="L40" s="24">
        <v>3000</v>
      </c>
      <c r="M40" s="37">
        <v>2518</v>
      </c>
      <c r="N40" s="24">
        <v>0</v>
      </c>
      <c r="O40" s="24">
        <v>300</v>
      </c>
      <c r="P40" s="36">
        <f>ROUND(J40/I40*20,0)</f>
        <v>5818</v>
      </c>
      <c r="Q40" s="24">
        <v>0</v>
      </c>
      <c r="R40" s="43">
        <f t="shared" si="3"/>
        <v>0</v>
      </c>
      <c r="S40" s="45">
        <v>0</v>
      </c>
      <c r="T40" s="24">
        <v>0</v>
      </c>
      <c r="U40" s="24">
        <v>0</v>
      </c>
      <c r="V40" s="24">
        <v>0</v>
      </c>
      <c r="W40" s="45">
        <v>0</v>
      </c>
      <c r="X40" s="46">
        <f t="shared" si="0"/>
        <v>0</v>
      </c>
      <c r="Y40" s="24">
        <v>0</v>
      </c>
      <c r="Z40" s="36">
        <f t="shared" si="4"/>
        <v>0</v>
      </c>
      <c r="AA40" s="24">
        <v>0</v>
      </c>
      <c r="AB40" s="36">
        <f t="shared" si="5"/>
        <v>0</v>
      </c>
      <c r="AC40" s="37">
        <v>30</v>
      </c>
      <c r="AD40" s="24">
        <v>0</v>
      </c>
      <c r="AE40" s="24">
        <v>0</v>
      </c>
      <c r="AF40" s="24">
        <v>0</v>
      </c>
      <c r="AG40" s="34">
        <f t="shared" si="8"/>
        <v>30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36">
        <f t="shared" si="6"/>
        <v>0</v>
      </c>
      <c r="AN40" s="54">
        <v>0</v>
      </c>
      <c r="AO40" s="63">
        <f t="shared" si="7"/>
        <v>0</v>
      </c>
      <c r="AP40" s="63">
        <f t="shared" si="11"/>
        <v>5788</v>
      </c>
      <c r="AQ40" s="62"/>
    </row>
    <row r="41" s="65" customFormat="1" ht="21" customHeight="1" spans="1:43">
      <c r="A41" s="19">
        <v>36</v>
      </c>
      <c r="B41" s="45" t="s">
        <v>124</v>
      </c>
      <c r="C41" s="66" t="s">
        <v>49</v>
      </c>
      <c r="D41" s="45" t="s">
        <v>80</v>
      </c>
      <c r="E41" s="45" t="s">
        <v>81</v>
      </c>
      <c r="F41" s="28">
        <v>43409</v>
      </c>
      <c r="G41" s="26" t="s">
        <v>116</v>
      </c>
      <c r="H41" s="26" t="s">
        <v>52</v>
      </c>
      <c r="I41" s="45">
        <v>22</v>
      </c>
      <c r="J41" s="66">
        <v>3000</v>
      </c>
      <c r="K41" s="45">
        <v>3500</v>
      </c>
      <c r="L41" s="45">
        <v>2727</v>
      </c>
      <c r="M41" s="54">
        <v>0</v>
      </c>
      <c r="N41" s="45">
        <v>0</v>
      </c>
      <c r="O41" s="45">
        <v>0</v>
      </c>
      <c r="P41" s="67">
        <f>ROUND(J41/I41*20,0)</f>
        <v>2727</v>
      </c>
      <c r="Q41" s="24">
        <v>0</v>
      </c>
      <c r="R41" s="43">
        <f t="shared" si="3"/>
        <v>0</v>
      </c>
      <c r="S41" s="45">
        <v>0</v>
      </c>
      <c r="T41" s="24">
        <v>0</v>
      </c>
      <c r="U41" s="24">
        <f>2*50</f>
        <v>100</v>
      </c>
      <c r="V41" s="24">
        <v>0</v>
      </c>
      <c r="W41" s="45">
        <v>0</v>
      </c>
      <c r="X41" s="46">
        <f t="shared" si="0"/>
        <v>100</v>
      </c>
      <c r="Y41" s="45">
        <v>8</v>
      </c>
      <c r="Z41" s="67">
        <f>ROUND(J41/I41/8*Y41,0)</f>
        <v>136</v>
      </c>
      <c r="AA41" s="24">
        <v>0</v>
      </c>
      <c r="AB41" s="67">
        <f t="shared" si="5"/>
        <v>0</v>
      </c>
      <c r="AC41" s="24">
        <v>0</v>
      </c>
      <c r="AD41" s="24">
        <v>0</v>
      </c>
      <c r="AE41" s="24">
        <v>0</v>
      </c>
      <c r="AF41" s="24">
        <v>0</v>
      </c>
      <c r="AG41" s="63">
        <f t="shared" si="8"/>
        <v>136</v>
      </c>
      <c r="AH41" s="24">
        <v>191.04</v>
      </c>
      <c r="AI41" s="53">
        <v>65.1</v>
      </c>
      <c r="AJ41" s="24">
        <v>13.02</v>
      </c>
      <c r="AK41" s="69">
        <v>0</v>
      </c>
      <c r="AL41" s="53">
        <v>300</v>
      </c>
      <c r="AM41" s="36">
        <f t="shared" si="6"/>
        <v>569.16</v>
      </c>
      <c r="AN41" s="54">
        <v>0</v>
      </c>
      <c r="AO41" s="63">
        <f t="shared" si="7"/>
        <v>569.16</v>
      </c>
      <c r="AP41" s="63">
        <f t="shared" si="11"/>
        <v>2122</v>
      </c>
      <c r="AQ41" s="70"/>
    </row>
    <row r="42" s="65" customFormat="1" ht="21" customHeight="1" spans="1:43">
      <c r="A42" s="19">
        <v>37</v>
      </c>
      <c r="B42" s="45" t="s">
        <v>125</v>
      </c>
      <c r="C42" s="66" t="s">
        <v>49</v>
      </c>
      <c r="D42" s="45" t="s">
        <v>80</v>
      </c>
      <c r="E42" s="45" t="s">
        <v>81</v>
      </c>
      <c r="F42" s="28">
        <v>43410</v>
      </c>
      <c r="G42" s="26" t="s">
        <v>116</v>
      </c>
      <c r="H42" s="26" t="s">
        <v>52</v>
      </c>
      <c r="I42" s="45">
        <v>22</v>
      </c>
      <c r="J42" s="66">
        <v>3000</v>
      </c>
      <c r="K42" s="45">
        <v>3500</v>
      </c>
      <c r="L42" s="45">
        <v>2591</v>
      </c>
      <c r="M42" s="54">
        <v>0</v>
      </c>
      <c r="N42" s="45">
        <v>0</v>
      </c>
      <c r="O42" s="45">
        <v>0</v>
      </c>
      <c r="P42" s="67">
        <f>ROUND(J42/I42*19,0)</f>
        <v>2591</v>
      </c>
      <c r="Q42" s="24">
        <v>0</v>
      </c>
      <c r="R42" s="43">
        <f t="shared" si="3"/>
        <v>0</v>
      </c>
      <c r="S42" s="45">
        <v>0</v>
      </c>
      <c r="T42" s="24">
        <v>0</v>
      </c>
      <c r="U42" s="24">
        <v>50</v>
      </c>
      <c r="V42" s="24">
        <v>0</v>
      </c>
      <c r="W42" s="45">
        <v>0</v>
      </c>
      <c r="X42" s="46">
        <f t="shared" si="0"/>
        <v>50</v>
      </c>
      <c r="Y42" s="45">
        <v>8</v>
      </c>
      <c r="Z42" s="67">
        <f>ROUND(J42/I42/8*Y42,0)</f>
        <v>136</v>
      </c>
      <c r="AA42" s="24">
        <v>0</v>
      </c>
      <c r="AB42" s="67">
        <f t="shared" si="5"/>
        <v>0</v>
      </c>
      <c r="AC42" s="24">
        <v>0</v>
      </c>
      <c r="AD42" s="24">
        <v>0</v>
      </c>
      <c r="AE42" s="24">
        <v>0</v>
      </c>
      <c r="AF42" s="24">
        <v>0</v>
      </c>
      <c r="AG42" s="63">
        <f t="shared" si="8"/>
        <v>136</v>
      </c>
      <c r="AH42" s="24">
        <v>191.04</v>
      </c>
      <c r="AI42" s="53">
        <v>65.1</v>
      </c>
      <c r="AJ42" s="24">
        <v>13.02</v>
      </c>
      <c r="AK42" s="69">
        <v>0</v>
      </c>
      <c r="AL42" s="53">
        <v>300</v>
      </c>
      <c r="AM42" s="36">
        <f t="shared" si="6"/>
        <v>569.16</v>
      </c>
      <c r="AN42" s="54">
        <v>0</v>
      </c>
      <c r="AO42" s="63">
        <f t="shared" si="7"/>
        <v>569.16</v>
      </c>
      <c r="AP42" s="63">
        <f t="shared" si="11"/>
        <v>1936</v>
      </c>
      <c r="AQ42" s="70"/>
    </row>
    <row r="43" s="65" customFormat="1" ht="21" customHeight="1" spans="1:43">
      <c r="A43" s="19">
        <v>38</v>
      </c>
      <c r="B43" s="45" t="s">
        <v>126</v>
      </c>
      <c r="C43" s="66" t="s">
        <v>49</v>
      </c>
      <c r="D43" s="45" t="s">
        <v>65</v>
      </c>
      <c r="E43" s="45" t="s">
        <v>69</v>
      </c>
      <c r="F43" s="28">
        <v>43419</v>
      </c>
      <c r="G43" s="26" t="s">
        <v>116</v>
      </c>
      <c r="H43" s="26" t="s">
        <v>52</v>
      </c>
      <c r="I43" s="45">
        <v>22</v>
      </c>
      <c r="J43" s="66">
        <v>3000</v>
      </c>
      <c r="K43" s="45">
        <v>3500</v>
      </c>
      <c r="L43" s="45">
        <v>1636</v>
      </c>
      <c r="M43" s="54">
        <v>0</v>
      </c>
      <c r="N43" s="45">
        <v>0</v>
      </c>
      <c r="O43" s="45">
        <v>0</v>
      </c>
      <c r="P43" s="67">
        <f>ROUND(J43/I43*12,0)</f>
        <v>1636</v>
      </c>
      <c r="Q43" s="24">
        <v>0</v>
      </c>
      <c r="R43" s="43">
        <f t="shared" si="3"/>
        <v>0</v>
      </c>
      <c r="S43" s="45">
        <v>0</v>
      </c>
      <c r="T43" s="24">
        <v>0</v>
      </c>
      <c r="U43" s="24">
        <v>50</v>
      </c>
      <c r="V43" s="24">
        <v>0</v>
      </c>
      <c r="W43" s="45">
        <v>0</v>
      </c>
      <c r="X43" s="46">
        <f t="shared" si="0"/>
        <v>50</v>
      </c>
      <c r="Y43" s="24">
        <v>0</v>
      </c>
      <c r="Z43" s="67">
        <f t="shared" si="4"/>
        <v>0</v>
      </c>
      <c r="AA43" s="24">
        <v>0</v>
      </c>
      <c r="AB43" s="67">
        <f t="shared" si="5"/>
        <v>0</v>
      </c>
      <c r="AC43" s="24">
        <v>0</v>
      </c>
      <c r="AD43" s="24">
        <v>0</v>
      </c>
      <c r="AE43" s="24">
        <v>0</v>
      </c>
      <c r="AF43" s="24">
        <v>0</v>
      </c>
      <c r="AG43" s="63">
        <f t="shared" si="8"/>
        <v>0</v>
      </c>
      <c r="AH43" s="24">
        <v>191.04</v>
      </c>
      <c r="AI43" s="53">
        <v>65.1</v>
      </c>
      <c r="AJ43" s="24">
        <v>13.02</v>
      </c>
      <c r="AK43" s="69">
        <v>0</v>
      </c>
      <c r="AL43" s="53">
        <v>300</v>
      </c>
      <c r="AM43" s="36">
        <f t="shared" si="6"/>
        <v>569.16</v>
      </c>
      <c r="AN43" s="54">
        <v>0</v>
      </c>
      <c r="AO43" s="63">
        <f t="shared" si="7"/>
        <v>569.16</v>
      </c>
      <c r="AP43" s="63">
        <f t="shared" si="11"/>
        <v>1117</v>
      </c>
      <c r="AQ43" s="70"/>
    </row>
    <row r="44" s="65" customFormat="1" ht="21" customHeight="1" spans="1:43">
      <c r="A44" s="19">
        <v>39</v>
      </c>
      <c r="B44" s="45" t="s">
        <v>127</v>
      </c>
      <c r="C44" s="66" t="s">
        <v>49</v>
      </c>
      <c r="D44" s="45" t="s">
        <v>65</v>
      </c>
      <c r="E44" s="45" t="s">
        <v>69</v>
      </c>
      <c r="F44" s="28">
        <v>43430</v>
      </c>
      <c r="G44" s="26" t="s">
        <v>116</v>
      </c>
      <c r="H44" s="26" t="s">
        <v>52</v>
      </c>
      <c r="I44" s="45">
        <v>22</v>
      </c>
      <c r="J44" s="66">
        <v>3000</v>
      </c>
      <c r="K44" s="45">
        <v>3500</v>
      </c>
      <c r="L44" s="45">
        <v>682</v>
      </c>
      <c r="M44" s="54">
        <v>0</v>
      </c>
      <c r="N44" s="45">
        <v>0</v>
      </c>
      <c r="O44" s="45">
        <v>0</v>
      </c>
      <c r="P44" s="67">
        <f>ROUND(J44/I44*5,0)</f>
        <v>682</v>
      </c>
      <c r="Q44" s="24">
        <v>0</v>
      </c>
      <c r="R44" s="43">
        <f t="shared" si="3"/>
        <v>0</v>
      </c>
      <c r="S44" s="45">
        <v>0</v>
      </c>
      <c r="T44" s="24">
        <v>0</v>
      </c>
      <c r="U44" s="24">
        <v>0</v>
      </c>
      <c r="V44" s="24">
        <v>0</v>
      </c>
      <c r="W44" s="45">
        <v>0</v>
      </c>
      <c r="X44" s="46">
        <f t="shared" si="0"/>
        <v>0</v>
      </c>
      <c r="Y44" s="24">
        <v>0</v>
      </c>
      <c r="Z44" s="67">
        <f t="shared" si="4"/>
        <v>0</v>
      </c>
      <c r="AA44" s="24">
        <v>0</v>
      </c>
      <c r="AB44" s="67">
        <f t="shared" si="5"/>
        <v>0</v>
      </c>
      <c r="AC44" s="24">
        <v>0</v>
      </c>
      <c r="AD44" s="24">
        <v>0</v>
      </c>
      <c r="AE44" s="24">
        <v>0</v>
      </c>
      <c r="AF44" s="24">
        <v>0</v>
      </c>
      <c r="AG44" s="63">
        <f t="shared" si="8"/>
        <v>0</v>
      </c>
      <c r="AH44" s="24">
        <v>0</v>
      </c>
      <c r="AI44" s="24">
        <v>0</v>
      </c>
      <c r="AJ44" s="24">
        <v>0</v>
      </c>
      <c r="AK44" s="24">
        <v>0</v>
      </c>
      <c r="AL44" s="24">
        <v>0</v>
      </c>
      <c r="AM44" s="36">
        <f t="shared" si="6"/>
        <v>0</v>
      </c>
      <c r="AN44" s="54">
        <v>0</v>
      </c>
      <c r="AO44" s="63">
        <f t="shared" si="7"/>
        <v>0</v>
      </c>
      <c r="AP44" s="63">
        <f t="shared" si="11"/>
        <v>682</v>
      </c>
      <c r="AQ44" s="70"/>
    </row>
    <row r="45" s="65" customFormat="1" ht="21" customHeight="1" spans="1:43">
      <c r="A45" s="19">
        <v>40</v>
      </c>
      <c r="B45" s="45" t="s">
        <v>128</v>
      </c>
      <c r="C45" s="66" t="s">
        <v>57</v>
      </c>
      <c r="D45" s="45" t="s">
        <v>111</v>
      </c>
      <c r="E45" s="45" t="s">
        <v>129</v>
      </c>
      <c r="F45" s="28">
        <v>43430</v>
      </c>
      <c r="G45" s="26" t="s">
        <v>116</v>
      </c>
      <c r="H45" s="26" t="s">
        <v>52</v>
      </c>
      <c r="I45" s="45">
        <v>22</v>
      </c>
      <c r="J45" s="66">
        <v>6400</v>
      </c>
      <c r="K45" s="45">
        <v>8000</v>
      </c>
      <c r="L45" s="45">
        <v>1455</v>
      </c>
      <c r="M45" s="54">
        <v>0</v>
      </c>
      <c r="N45" s="45">
        <v>0</v>
      </c>
      <c r="O45" s="45">
        <v>0</v>
      </c>
      <c r="P45" s="67">
        <f>ROUND(J45/I45*5,0)</f>
        <v>1455</v>
      </c>
      <c r="Q45" s="24">
        <v>0</v>
      </c>
      <c r="R45" s="43">
        <f t="shared" si="3"/>
        <v>0</v>
      </c>
      <c r="S45" s="45">
        <v>0</v>
      </c>
      <c r="T45" s="24">
        <v>0</v>
      </c>
      <c r="U45" s="24">
        <v>0</v>
      </c>
      <c r="V45" s="24">
        <v>0</v>
      </c>
      <c r="W45" s="45">
        <v>0</v>
      </c>
      <c r="X45" s="46">
        <f t="shared" si="0"/>
        <v>0</v>
      </c>
      <c r="Y45" s="24">
        <v>0</v>
      </c>
      <c r="Z45" s="67">
        <f t="shared" si="4"/>
        <v>0</v>
      </c>
      <c r="AA45" s="24">
        <v>0</v>
      </c>
      <c r="AB45" s="67">
        <f t="shared" si="5"/>
        <v>0</v>
      </c>
      <c r="AC45" s="24">
        <v>0</v>
      </c>
      <c r="AD45" s="24">
        <v>0</v>
      </c>
      <c r="AE45" s="24">
        <v>0</v>
      </c>
      <c r="AF45" s="24">
        <v>0</v>
      </c>
      <c r="AG45" s="63">
        <f t="shared" si="8"/>
        <v>0</v>
      </c>
      <c r="AH45" s="24">
        <v>0</v>
      </c>
      <c r="AI45" s="24">
        <v>0</v>
      </c>
      <c r="AJ45" s="24">
        <v>0</v>
      </c>
      <c r="AK45" s="24">
        <v>0</v>
      </c>
      <c r="AL45" s="24">
        <v>0</v>
      </c>
      <c r="AM45" s="36">
        <f t="shared" si="6"/>
        <v>0</v>
      </c>
      <c r="AN45" s="54">
        <v>0</v>
      </c>
      <c r="AO45" s="63">
        <f t="shared" si="7"/>
        <v>0</v>
      </c>
      <c r="AP45" s="63">
        <f t="shared" si="11"/>
        <v>1455</v>
      </c>
      <c r="AQ45" s="70"/>
    </row>
    <row r="46" s="65" customFormat="1" ht="21" customHeight="1" spans="1:43">
      <c r="A46" s="19">
        <v>41</v>
      </c>
      <c r="B46" s="45" t="s">
        <v>130</v>
      </c>
      <c r="C46" s="66" t="s">
        <v>57</v>
      </c>
      <c r="D46" s="45" t="s">
        <v>111</v>
      </c>
      <c r="E46" s="45" t="s">
        <v>131</v>
      </c>
      <c r="F46" s="28">
        <v>43431</v>
      </c>
      <c r="G46" s="26" t="s">
        <v>116</v>
      </c>
      <c r="H46" s="26" t="s">
        <v>52</v>
      </c>
      <c r="I46" s="45">
        <v>22</v>
      </c>
      <c r="J46" s="66">
        <v>4800</v>
      </c>
      <c r="K46" s="45">
        <v>6000</v>
      </c>
      <c r="L46" s="45">
        <v>873</v>
      </c>
      <c r="M46" s="54">
        <v>0</v>
      </c>
      <c r="N46" s="45">
        <v>0</v>
      </c>
      <c r="O46" s="45">
        <v>0</v>
      </c>
      <c r="P46" s="67">
        <f>ROUND(J46/I46*4,0)</f>
        <v>873</v>
      </c>
      <c r="Q46" s="24">
        <v>0</v>
      </c>
      <c r="R46" s="43">
        <f t="shared" si="3"/>
        <v>0</v>
      </c>
      <c r="S46" s="45">
        <v>0</v>
      </c>
      <c r="T46" s="24">
        <v>0</v>
      </c>
      <c r="U46" s="24">
        <v>0</v>
      </c>
      <c r="V46" s="24">
        <v>0</v>
      </c>
      <c r="W46" s="45">
        <v>0</v>
      </c>
      <c r="X46" s="46">
        <f t="shared" si="0"/>
        <v>0</v>
      </c>
      <c r="Y46" s="24">
        <v>0</v>
      </c>
      <c r="Z46" s="67">
        <f t="shared" si="4"/>
        <v>0</v>
      </c>
      <c r="AA46" s="24">
        <v>0</v>
      </c>
      <c r="AB46" s="67">
        <f t="shared" si="5"/>
        <v>0</v>
      </c>
      <c r="AC46" s="24">
        <v>0</v>
      </c>
      <c r="AD46" s="24">
        <v>0</v>
      </c>
      <c r="AE46" s="24">
        <v>0</v>
      </c>
      <c r="AF46" s="24">
        <v>0</v>
      </c>
      <c r="AG46" s="63">
        <f t="shared" si="8"/>
        <v>0</v>
      </c>
      <c r="AH46" s="24">
        <v>0</v>
      </c>
      <c r="AI46" s="24">
        <v>0</v>
      </c>
      <c r="AJ46" s="24">
        <v>0</v>
      </c>
      <c r="AK46" s="24">
        <v>0</v>
      </c>
      <c r="AL46" s="24">
        <v>0</v>
      </c>
      <c r="AM46" s="36">
        <f t="shared" si="6"/>
        <v>0</v>
      </c>
      <c r="AN46" s="54">
        <v>0</v>
      </c>
      <c r="AO46" s="63">
        <f t="shared" si="7"/>
        <v>0</v>
      </c>
      <c r="AP46" s="63">
        <f t="shared" si="11"/>
        <v>873</v>
      </c>
      <c r="AQ46" s="70"/>
    </row>
    <row r="47" s="65" customFormat="1" ht="21" customHeight="1" spans="1:43">
      <c r="A47" s="19">
        <v>42</v>
      </c>
      <c r="B47" s="45" t="s">
        <v>132</v>
      </c>
      <c r="C47" s="66" t="s">
        <v>49</v>
      </c>
      <c r="D47" s="45" t="s">
        <v>62</v>
      </c>
      <c r="E47" s="45" t="s">
        <v>133</v>
      </c>
      <c r="F47" s="28">
        <v>43431</v>
      </c>
      <c r="G47" s="26" t="s">
        <v>116</v>
      </c>
      <c r="H47" s="26" t="s">
        <v>52</v>
      </c>
      <c r="I47" s="45">
        <v>22</v>
      </c>
      <c r="J47" s="66">
        <v>3200</v>
      </c>
      <c r="K47" s="45">
        <v>4000</v>
      </c>
      <c r="L47" s="45">
        <v>582</v>
      </c>
      <c r="M47" s="54">
        <v>0</v>
      </c>
      <c r="N47" s="45">
        <v>0</v>
      </c>
      <c r="O47" s="45">
        <v>0</v>
      </c>
      <c r="P47" s="67">
        <f>ROUND(J47/I47*4,0)</f>
        <v>582</v>
      </c>
      <c r="Q47" s="24">
        <v>0</v>
      </c>
      <c r="R47" s="43">
        <f t="shared" si="3"/>
        <v>0</v>
      </c>
      <c r="S47" s="45">
        <v>0</v>
      </c>
      <c r="T47" s="24">
        <v>0</v>
      </c>
      <c r="U47" s="24">
        <v>0</v>
      </c>
      <c r="V47" s="24">
        <v>0</v>
      </c>
      <c r="W47" s="45">
        <v>0</v>
      </c>
      <c r="X47" s="46">
        <f t="shared" si="0"/>
        <v>0</v>
      </c>
      <c r="Y47" s="24">
        <v>0</v>
      </c>
      <c r="Z47" s="67">
        <f t="shared" si="4"/>
        <v>0</v>
      </c>
      <c r="AA47" s="24">
        <v>0</v>
      </c>
      <c r="AB47" s="67">
        <f t="shared" si="5"/>
        <v>0</v>
      </c>
      <c r="AC47" s="24">
        <v>0</v>
      </c>
      <c r="AD47" s="24">
        <v>0</v>
      </c>
      <c r="AE47" s="24">
        <v>0</v>
      </c>
      <c r="AF47" s="24">
        <v>0</v>
      </c>
      <c r="AG47" s="63">
        <f t="shared" si="8"/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36">
        <f t="shared" si="6"/>
        <v>0</v>
      </c>
      <c r="AN47" s="54">
        <v>0</v>
      </c>
      <c r="AO47" s="63">
        <f t="shared" si="7"/>
        <v>0</v>
      </c>
      <c r="AP47" s="63">
        <f t="shared" si="11"/>
        <v>582</v>
      </c>
      <c r="AQ47" s="70"/>
    </row>
    <row r="48" s="4" customFormat="1" ht="21" customHeight="1" spans="1:43">
      <c r="A48" s="19">
        <v>43</v>
      </c>
      <c r="B48" s="24" t="s">
        <v>134</v>
      </c>
      <c r="C48" s="25" t="s">
        <v>49</v>
      </c>
      <c r="D48" s="24" t="s">
        <v>135</v>
      </c>
      <c r="E48" s="24" t="s">
        <v>136</v>
      </c>
      <c r="F48" s="26">
        <v>43282</v>
      </c>
      <c r="G48" s="26" t="s">
        <v>52</v>
      </c>
      <c r="H48" s="27" t="s">
        <v>52</v>
      </c>
      <c r="I48" s="24">
        <v>22</v>
      </c>
      <c r="J48" s="24">
        <v>2660</v>
      </c>
      <c r="K48" s="24">
        <v>2800</v>
      </c>
      <c r="L48" s="24">
        <v>2800</v>
      </c>
      <c r="M48" s="24">
        <v>0</v>
      </c>
      <c r="N48" s="24">
        <v>0</v>
      </c>
      <c r="O48" s="24">
        <v>0</v>
      </c>
      <c r="P48" s="36">
        <f t="shared" ref="P48:P54" si="12">SUM(L48:O48)</f>
        <v>2800</v>
      </c>
      <c r="Q48" s="24">
        <v>0</v>
      </c>
      <c r="R48" s="43">
        <f t="shared" si="3"/>
        <v>0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46">
        <f t="shared" si="0"/>
        <v>0</v>
      </c>
      <c r="Y48" s="24">
        <v>0</v>
      </c>
      <c r="Z48" s="36">
        <f t="shared" si="4"/>
        <v>0</v>
      </c>
      <c r="AA48" s="24">
        <v>0</v>
      </c>
      <c r="AB48" s="36">
        <f t="shared" si="5"/>
        <v>0</v>
      </c>
      <c r="AC48" s="24">
        <v>0</v>
      </c>
      <c r="AD48" s="24">
        <v>0</v>
      </c>
      <c r="AE48" s="24">
        <v>0</v>
      </c>
      <c r="AF48" s="24">
        <v>0</v>
      </c>
      <c r="AG48" s="34">
        <f t="shared" si="8"/>
        <v>0</v>
      </c>
      <c r="AH48" s="53">
        <v>0</v>
      </c>
      <c r="AI48" s="53">
        <v>0</v>
      </c>
      <c r="AJ48" s="53">
        <v>0</v>
      </c>
      <c r="AK48" s="53">
        <v>0</v>
      </c>
      <c r="AL48" s="53">
        <v>0</v>
      </c>
      <c r="AM48" s="36">
        <f t="shared" si="6"/>
        <v>0</v>
      </c>
      <c r="AN48" s="37">
        <v>0</v>
      </c>
      <c r="AO48" s="63">
        <f t="shared" si="7"/>
        <v>0</v>
      </c>
      <c r="AP48" s="34">
        <f t="shared" si="11"/>
        <v>2800</v>
      </c>
      <c r="AQ48" s="62" t="s">
        <v>53</v>
      </c>
    </row>
    <row r="49" s="4" customFormat="1" ht="21" customHeight="1" spans="1:43">
      <c r="A49" s="19">
        <v>44</v>
      </c>
      <c r="B49" s="24" t="s">
        <v>137</v>
      </c>
      <c r="C49" s="25" t="s">
        <v>49</v>
      </c>
      <c r="D49" s="24" t="s">
        <v>135</v>
      </c>
      <c r="E49" s="24" t="s">
        <v>83</v>
      </c>
      <c r="F49" s="26" t="s">
        <v>52</v>
      </c>
      <c r="G49" s="26" t="s">
        <v>52</v>
      </c>
      <c r="H49" s="27" t="s">
        <v>52</v>
      </c>
      <c r="I49" s="24">
        <v>22</v>
      </c>
      <c r="J49" s="24">
        <v>0</v>
      </c>
      <c r="K49" s="24">
        <v>500</v>
      </c>
      <c r="L49" s="24">
        <v>500</v>
      </c>
      <c r="M49" s="24">
        <v>0</v>
      </c>
      <c r="N49" s="24">
        <v>0</v>
      </c>
      <c r="O49" s="24">
        <v>0</v>
      </c>
      <c r="P49" s="36">
        <f t="shared" si="12"/>
        <v>500</v>
      </c>
      <c r="Q49" s="24">
        <v>0</v>
      </c>
      <c r="R49" s="43">
        <f t="shared" si="3"/>
        <v>0</v>
      </c>
      <c r="S49" s="24">
        <v>0</v>
      </c>
      <c r="T49" s="24">
        <v>0</v>
      </c>
      <c r="U49" s="24">
        <v>0</v>
      </c>
      <c r="V49" s="24">
        <v>0</v>
      </c>
      <c r="W49" s="24">
        <v>0</v>
      </c>
      <c r="X49" s="43">
        <f t="shared" si="0"/>
        <v>0</v>
      </c>
      <c r="Y49" s="24">
        <v>0</v>
      </c>
      <c r="Z49" s="36">
        <f t="shared" si="4"/>
        <v>0</v>
      </c>
      <c r="AA49" s="24">
        <v>0</v>
      </c>
      <c r="AB49" s="36">
        <f t="shared" si="5"/>
        <v>0</v>
      </c>
      <c r="AC49" s="24">
        <v>0</v>
      </c>
      <c r="AD49" s="24">
        <v>0</v>
      </c>
      <c r="AE49" s="24">
        <v>0</v>
      </c>
      <c r="AF49" s="24">
        <v>0</v>
      </c>
      <c r="AG49" s="34">
        <f t="shared" si="8"/>
        <v>0</v>
      </c>
      <c r="AH49" s="53">
        <v>0</v>
      </c>
      <c r="AI49" s="53">
        <v>0</v>
      </c>
      <c r="AJ49" s="53">
        <v>0</v>
      </c>
      <c r="AK49" s="53">
        <v>0</v>
      </c>
      <c r="AL49" s="53">
        <v>0</v>
      </c>
      <c r="AM49" s="36">
        <f t="shared" si="6"/>
        <v>0</v>
      </c>
      <c r="AN49" s="37">
        <v>0</v>
      </c>
      <c r="AO49" s="34">
        <f t="shared" si="7"/>
        <v>0</v>
      </c>
      <c r="AP49" s="34">
        <f t="shared" si="11"/>
        <v>500</v>
      </c>
      <c r="AQ49" s="62" t="s">
        <v>53</v>
      </c>
    </row>
    <row r="50" s="4" customFormat="1" ht="21" customHeight="1" spans="1:43">
      <c r="A50" s="19">
        <v>45</v>
      </c>
      <c r="B50" s="24" t="s">
        <v>138</v>
      </c>
      <c r="C50" s="25" t="s">
        <v>49</v>
      </c>
      <c r="D50" s="24" t="s">
        <v>135</v>
      </c>
      <c r="E50" s="24" t="s">
        <v>139</v>
      </c>
      <c r="F50" s="26">
        <v>43711</v>
      </c>
      <c r="G50" s="26" t="s">
        <v>52</v>
      </c>
      <c r="H50" s="27" t="s">
        <v>52</v>
      </c>
      <c r="I50" s="24">
        <v>22</v>
      </c>
      <c r="J50" s="24">
        <v>0</v>
      </c>
      <c r="K50" s="24">
        <v>1000</v>
      </c>
      <c r="L50" s="24">
        <v>1000</v>
      </c>
      <c r="M50" s="24">
        <v>0</v>
      </c>
      <c r="N50" s="24">
        <v>0</v>
      </c>
      <c r="O50" s="24">
        <v>0</v>
      </c>
      <c r="P50" s="36">
        <f t="shared" si="12"/>
        <v>1000</v>
      </c>
      <c r="Q50" s="24">
        <v>0</v>
      </c>
      <c r="R50" s="43">
        <f t="shared" si="3"/>
        <v>0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43">
        <f t="shared" si="0"/>
        <v>0</v>
      </c>
      <c r="Y50" s="24">
        <v>0</v>
      </c>
      <c r="Z50" s="36">
        <f t="shared" si="4"/>
        <v>0</v>
      </c>
      <c r="AA50" s="24">
        <v>0</v>
      </c>
      <c r="AB50" s="36">
        <f t="shared" si="5"/>
        <v>0</v>
      </c>
      <c r="AC50" s="24">
        <v>0</v>
      </c>
      <c r="AD50" s="24">
        <v>0</v>
      </c>
      <c r="AE50" s="24">
        <v>0</v>
      </c>
      <c r="AF50" s="24">
        <v>0</v>
      </c>
      <c r="AG50" s="34">
        <f t="shared" si="8"/>
        <v>0</v>
      </c>
      <c r="AH50" s="53">
        <v>0</v>
      </c>
      <c r="AI50" s="53">
        <v>0</v>
      </c>
      <c r="AJ50" s="53">
        <v>0</v>
      </c>
      <c r="AK50" s="53">
        <v>0</v>
      </c>
      <c r="AL50" s="53">
        <v>0</v>
      </c>
      <c r="AM50" s="36">
        <f t="shared" si="6"/>
        <v>0</v>
      </c>
      <c r="AN50" s="37">
        <v>0</v>
      </c>
      <c r="AO50" s="34">
        <f t="shared" si="7"/>
        <v>0</v>
      </c>
      <c r="AP50" s="34">
        <f t="shared" si="11"/>
        <v>1000</v>
      </c>
      <c r="AQ50" s="62" t="s">
        <v>53</v>
      </c>
    </row>
    <row r="51" s="4" customFormat="1" ht="21" customHeight="1" spans="1:43">
      <c r="A51" s="19">
        <v>46</v>
      </c>
      <c r="B51" s="24" t="s">
        <v>140</v>
      </c>
      <c r="C51" s="25" t="s">
        <v>49</v>
      </c>
      <c r="D51" s="24" t="s">
        <v>141</v>
      </c>
      <c r="E51" s="24" t="s">
        <v>142</v>
      </c>
      <c r="F51" s="45" t="s">
        <v>143</v>
      </c>
      <c r="G51" s="45" t="s">
        <v>144</v>
      </c>
      <c r="H51" s="27" t="s">
        <v>52</v>
      </c>
      <c r="I51" s="24">
        <v>22</v>
      </c>
      <c r="J51" s="24">
        <v>9600</v>
      </c>
      <c r="K51" s="24">
        <v>12000</v>
      </c>
      <c r="L51" s="24">
        <v>3000</v>
      </c>
      <c r="M51" s="24">
        <v>8700</v>
      </c>
      <c r="N51" s="24">
        <v>0</v>
      </c>
      <c r="O51" s="24">
        <v>300</v>
      </c>
      <c r="P51" s="36">
        <f t="shared" si="12"/>
        <v>12000</v>
      </c>
      <c r="Q51" s="24">
        <v>0</v>
      </c>
      <c r="R51" s="43">
        <f t="shared" si="3"/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43">
        <f t="shared" si="0"/>
        <v>0</v>
      </c>
      <c r="Y51" s="24">
        <v>0</v>
      </c>
      <c r="Z51" s="36">
        <f t="shared" si="4"/>
        <v>0</v>
      </c>
      <c r="AA51" s="24">
        <v>0</v>
      </c>
      <c r="AB51" s="36">
        <f t="shared" si="5"/>
        <v>0</v>
      </c>
      <c r="AC51" s="24">
        <v>0</v>
      </c>
      <c r="AD51" s="24">
        <v>0</v>
      </c>
      <c r="AE51" s="24">
        <v>0</v>
      </c>
      <c r="AF51" s="24">
        <v>0</v>
      </c>
      <c r="AG51" s="34">
        <f t="shared" si="8"/>
        <v>0</v>
      </c>
      <c r="AH51" s="53">
        <v>240</v>
      </c>
      <c r="AI51" s="53">
        <v>65.1</v>
      </c>
      <c r="AJ51" s="53">
        <v>13.02</v>
      </c>
      <c r="AK51" s="53">
        <v>0</v>
      </c>
      <c r="AL51" s="25">
        <v>300</v>
      </c>
      <c r="AM51" s="36">
        <f t="shared" si="6"/>
        <v>618.12</v>
      </c>
      <c r="AN51" s="37">
        <v>0</v>
      </c>
      <c r="AO51" s="34">
        <f t="shared" si="7"/>
        <v>618.12</v>
      </c>
      <c r="AP51" s="34">
        <f t="shared" si="11"/>
        <v>11382</v>
      </c>
      <c r="AQ51" s="62"/>
    </row>
    <row r="52" s="4" customFormat="1" ht="21" customHeight="1" spans="1:43">
      <c r="A52" s="19">
        <v>47</v>
      </c>
      <c r="B52" s="24" t="s">
        <v>145</v>
      </c>
      <c r="C52" s="25" t="s">
        <v>49</v>
      </c>
      <c r="D52" s="24" t="s">
        <v>62</v>
      </c>
      <c r="E52" s="24" t="s">
        <v>146</v>
      </c>
      <c r="F52" s="45" t="s">
        <v>147</v>
      </c>
      <c r="G52" s="45" t="s">
        <v>148</v>
      </c>
      <c r="H52" s="27" t="s">
        <v>52</v>
      </c>
      <c r="I52" s="24">
        <v>22</v>
      </c>
      <c r="J52" s="24">
        <v>3500</v>
      </c>
      <c r="K52" s="24">
        <v>4000</v>
      </c>
      <c r="L52" s="24">
        <v>3000</v>
      </c>
      <c r="M52" s="24">
        <v>700</v>
      </c>
      <c r="N52" s="24">
        <v>0</v>
      </c>
      <c r="O52" s="24">
        <v>300</v>
      </c>
      <c r="P52" s="36">
        <f t="shared" si="12"/>
        <v>4000</v>
      </c>
      <c r="Q52" s="24">
        <v>0</v>
      </c>
      <c r="R52" s="43">
        <f t="shared" si="3"/>
        <v>0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43">
        <f t="shared" si="0"/>
        <v>0</v>
      </c>
      <c r="Y52" s="24">
        <v>8</v>
      </c>
      <c r="Z52" s="36">
        <f t="shared" si="4"/>
        <v>182</v>
      </c>
      <c r="AA52" s="24">
        <v>0</v>
      </c>
      <c r="AB52" s="36">
        <f t="shared" si="5"/>
        <v>0</v>
      </c>
      <c r="AC52" s="24">
        <v>0</v>
      </c>
      <c r="AD52" s="24">
        <v>0</v>
      </c>
      <c r="AE52" s="24">
        <v>0</v>
      </c>
      <c r="AF52" s="24">
        <v>0</v>
      </c>
      <c r="AG52" s="34">
        <f t="shared" si="8"/>
        <v>182</v>
      </c>
      <c r="AH52" s="53">
        <v>293.12</v>
      </c>
      <c r="AI52" s="53">
        <v>73.28</v>
      </c>
      <c r="AJ52" s="53">
        <v>0</v>
      </c>
      <c r="AK52" s="53">
        <v>5</v>
      </c>
      <c r="AL52" s="25">
        <v>105</v>
      </c>
      <c r="AM52" s="36">
        <f t="shared" si="6"/>
        <v>476.4</v>
      </c>
      <c r="AN52" s="37">
        <v>0</v>
      </c>
      <c r="AO52" s="34">
        <f t="shared" si="7"/>
        <v>476.4</v>
      </c>
      <c r="AP52" s="34">
        <f t="shared" si="11"/>
        <v>3342</v>
      </c>
      <c r="AQ52" s="62"/>
    </row>
    <row r="53" s="4" customFormat="1" ht="21" customHeight="1" spans="1:43">
      <c r="A53" s="19">
        <v>48</v>
      </c>
      <c r="B53" s="24" t="s">
        <v>149</v>
      </c>
      <c r="C53" s="25" t="s">
        <v>49</v>
      </c>
      <c r="D53" s="24" t="s">
        <v>141</v>
      </c>
      <c r="E53" s="24" t="s">
        <v>142</v>
      </c>
      <c r="F53" s="45" t="s">
        <v>150</v>
      </c>
      <c r="G53" s="26">
        <v>43327</v>
      </c>
      <c r="H53" s="27" t="s">
        <v>52</v>
      </c>
      <c r="I53" s="24">
        <v>22</v>
      </c>
      <c r="J53" s="24">
        <v>4800</v>
      </c>
      <c r="K53" s="24">
        <v>6000</v>
      </c>
      <c r="L53" s="24">
        <v>3000</v>
      </c>
      <c r="M53" s="71">
        <v>2700</v>
      </c>
      <c r="N53" s="24">
        <v>0</v>
      </c>
      <c r="O53" s="24">
        <v>300</v>
      </c>
      <c r="P53" s="36">
        <f t="shared" si="12"/>
        <v>6000</v>
      </c>
      <c r="Q53" s="24">
        <v>0</v>
      </c>
      <c r="R53" s="43">
        <f t="shared" si="3"/>
        <v>0</v>
      </c>
      <c r="S53" s="24">
        <v>0</v>
      </c>
      <c r="T53" s="24">
        <v>0</v>
      </c>
      <c r="U53" s="24">
        <v>0</v>
      </c>
      <c r="V53" s="24">
        <v>0</v>
      </c>
      <c r="W53" s="24">
        <v>0</v>
      </c>
      <c r="X53" s="43">
        <f t="shared" si="0"/>
        <v>0</v>
      </c>
      <c r="Y53" s="24">
        <v>0</v>
      </c>
      <c r="Z53" s="36">
        <f t="shared" si="4"/>
        <v>0</v>
      </c>
      <c r="AA53" s="24">
        <v>0</v>
      </c>
      <c r="AB53" s="36">
        <f t="shared" si="5"/>
        <v>0</v>
      </c>
      <c r="AC53" s="24">
        <v>0</v>
      </c>
      <c r="AD53" s="24">
        <v>0</v>
      </c>
      <c r="AE53" s="24">
        <v>0</v>
      </c>
      <c r="AF53" s="24">
        <v>0</v>
      </c>
      <c r="AG53" s="34">
        <f t="shared" si="8"/>
        <v>0</v>
      </c>
      <c r="AH53" s="53">
        <v>293.12</v>
      </c>
      <c r="AI53" s="53">
        <v>73.28</v>
      </c>
      <c r="AJ53" s="53">
        <v>0</v>
      </c>
      <c r="AK53" s="53">
        <v>5</v>
      </c>
      <c r="AL53" s="25">
        <v>105</v>
      </c>
      <c r="AM53" s="36">
        <f t="shared" si="6"/>
        <v>476.4</v>
      </c>
      <c r="AN53" s="37">
        <v>0</v>
      </c>
      <c r="AO53" s="34">
        <f t="shared" si="7"/>
        <v>476.4</v>
      </c>
      <c r="AP53" s="34">
        <f t="shared" si="11"/>
        <v>5524</v>
      </c>
      <c r="AQ53" s="62"/>
    </row>
    <row r="54" s="5" customFormat="1" ht="21" customHeight="1" spans="1:43">
      <c r="A54" s="19">
        <v>49</v>
      </c>
      <c r="B54" s="24" t="s">
        <v>151</v>
      </c>
      <c r="C54" s="25" t="s">
        <v>49</v>
      </c>
      <c r="D54" s="24" t="s">
        <v>141</v>
      </c>
      <c r="E54" s="24" t="s">
        <v>142</v>
      </c>
      <c r="F54" s="45" t="s">
        <v>152</v>
      </c>
      <c r="G54" s="26">
        <v>43354</v>
      </c>
      <c r="H54" s="27" t="s">
        <v>52</v>
      </c>
      <c r="I54" s="24">
        <v>22</v>
      </c>
      <c r="J54" s="24">
        <v>4000</v>
      </c>
      <c r="K54" s="24">
        <v>5000</v>
      </c>
      <c r="L54" s="24">
        <v>3000</v>
      </c>
      <c r="M54" s="37">
        <v>1700</v>
      </c>
      <c r="N54" s="24">
        <v>0</v>
      </c>
      <c r="O54" s="24">
        <v>300</v>
      </c>
      <c r="P54" s="36">
        <f t="shared" si="12"/>
        <v>5000</v>
      </c>
      <c r="Q54" s="24">
        <v>0</v>
      </c>
      <c r="R54" s="43">
        <f t="shared" si="3"/>
        <v>0</v>
      </c>
      <c r="S54" s="24">
        <v>0</v>
      </c>
      <c r="T54" s="24">
        <v>100</v>
      </c>
      <c r="U54" s="24">
        <v>0</v>
      </c>
      <c r="V54" s="24">
        <v>0</v>
      </c>
      <c r="W54" s="24">
        <v>0</v>
      </c>
      <c r="X54" s="43">
        <f t="shared" si="0"/>
        <v>100</v>
      </c>
      <c r="Y54" s="24">
        <v>0</v>
      </c>
      <c r="Z54" s="36">
        <f t="shared" si="4"/>
        <v>0</v>
      </c>
      <c r="AA54" s="24">
        <v>0</v>
      </c>
      <c r="AB54" s="36">
        <f t="shared" si="5"/>
        <v>0</v>
      </c>
      <c r="AC54" s="24">
        <v>0</v>
      </c>
      <c r="AD54" s="24">
        <v>0</v>
      </c>
      <c r="AE54" s="24">
        <v>0</v>
      </c>
      <c r="AF54" s="24">
        <v>0</v>
      </c>
      <c r="AG54" s="34">
        <f t="shared" si="8"/>
        <v>0</v>
      </c>
      <c r="AH54" s="53">
        <v>293.12</v>
      </c>
      <c r="AI54" s="53">
        <v>73.28</v>
      </c>
      <c r="AJ54" s="53">
        <v>0</v>
      </c>
      <c r="AK54" s="53">
        <v>5</v>
      </c>
      <c r="AL54" s="25">
        <v>105</v>
      </c>
      <c r="AM54" s="36">
        <f t="shared" si="6"/>
        <v>476.4</v>
      </c>
      <c r="AN54" s="37">
        <v>0</v>
      </c>
      <c r="AO54" s="34">
        <f t="shared" si="7"/>
        <v>476.4</v>
      </c>
      <c r="AP54" s="34">
        <f t="shared" si="11"/>
        <v>4624</v>
      </c>
      <c r="AQ54" s="62"/>
    </row>
    <row r="55" s="6" customFormat="1" ht="27.75" customHeight="1" spans="1:43">
      <c r="A55" s="29" t="s">
        <v>153</v>
      </c>
      <c r="B55" s="21" t="s">
        <v>52</v>
      </c>
      <c r="C55" s="25" t="s">
        <v>52</v>
      </c>
      <c r="D55" s="21" t="s">
        <v>52</v>
      </c>
      <c r="E55" s="21" t="s">
        <v>52</v>
      </c>
      <c r="F55" s="22" t="s">
        <v>52</v>
      </c>
      <c r="G55" s="22" t="s">
        <v>52</v>
      </c>
      <c r="H55" s="23" t="s">
        <v>52</v>
      </c>
      <c r="I55" s="21" t="s">
        <v>52</v>
      </c>
      <c r="J55" s="33">
        <f>SUM(J6:J54)</f>
        <v>205860</v>
      </c>
      <c r="K55" s="33">
        <f t="shared" ref="K55:AP55" si="13">SUM(K6:K54)</f>
        <v>412731</v>
      </c>
      <c r="L55" s="33">
        <f t="shared" si="13"/>
        <v>145846</v>
      </c>
      <c r="M55" s="33">
        <f t="shared" si="13"/>
        <v>214767</v>
      </c>
      <c r="N55" s="33">
        <f t="shared" si="13"/>
        <v>0</v>
      </c>
      <c r="O55" s="33">
        <f t="shared" si="13"/>
        <v>13100</v>
      </c>
      <c r="P55" s="33">
        <f t="shared" si="13"/>
        <v>373713</v>
      </c>
      <c r="Q55" s="33">
        <f t="shared" si="13"/>
        <v>337</v>
      </c>
      <c r="R55" s="33">
        <f t="shared" si="13"/>
        <v>11262</v>
      </c>
      <c r="S55" s="33">
        <f t="shared" si="13"/>
        <v>6000</v>
      </c>
      <c r="T55" s="33">
        <f t="shared" si="13"/>
        <v>200</v>
      </c>
      <c r="U55" s="33">
        <f t="shared" si="13"/>
        <v>2050</v>
      </c>
      <c r="V55" s="33">
        <f t="shared" si="13"/>
        <v>750</v>
      </c>
      <c r="W55" s="33">
        <f t="shared" si="13"/>
        <v>9178.36</v>
      </c>
      <c r="X55" s="33">
        <f t="shared" si="13"/>
        <v>29440.36</v>
      </c>
      <c r="Y55" s="33">
        <f t="shared" si="13"/>
        <v>43</v>
      </c>
      <c r="Z55" s="33">
        <f t="shared" si="13"/>
        <v>923</v>
      </c>
      <c r="AA55" s="33">
        <f t="shared" si="13"/>
        <v>0</v>
      </c>
      <c r="AB55" s="33">
        <f t="shared" si="13"/>
        <v>0</v>
      </c>
      <c r="AC55" s="33">
        <f t="shared" si="13"/>
        <v>450</v>
      </c>
      <c r="AD55" s="33">
        <f t="shared" si="13"/>
        <v>160</v>
      </c>
      <c r="AE55" s="33">
        <f t="shared" si="13"/>
        <v>0</v>
      </c>
      <c r="AF55" s="33">
        <f t="shared" si="13"/>
        <v>600</v>
      </c>
      <c r="AG55" s="33">
        <f t="shared" si="13"/>
        <v>2133</v>
      </c>
      <c r="AH55" s="33">
        <f t="shared" si="13"/>
        <v>9994.56</v>
      </c>
      <c r="AI55" s="33">
        <f t="shared" si="13"/>
        <v>2692.44</v>
      </c>
      <c r="AJ55" s="33">
        <f t="shared" si="13"/>
        <v>494.52</v>
      </c>
      <c r="AK55" s="33">
        <f t="shared" si="13"/>
        <v>15</v>
      </c>
      <c r="AL55" s="33">
        <f t="shared" si="13"/>
        <v>11615</v>
      </c>
      <c r="AM55" s="33">
        <f t="shared" si="13"/>
        <v>24811.52</v>
      </c>
      <c r="AN55" s="33">
        <f t="shared" si="13"/>
        <v>0</v>
      </c>
      <c r="AO55" s="33">
        <f t="shared" si="13"/>
        <v>24811.52</v>
      </c>
      <c r="AP55" s="33">
        <f t="shared" si="13"/>
        <v>376213</v>
      </c>
      <c r="AQ55" s="62"/>
    </row>
    <row r="56" s="2" customFormat="1" ht="23.25" customHeight="1" spans="1:43">
      <c r="A56" s="49"/>
      <c r="B56" s="72" t="s">
        <v>154</v>
      </c>
      <c r="C56" s="73" t="s">
        <v>155</v>
      </c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58"/>
    </row>
    <row r="57" spans="1:42">
      <c r="A57" s="30" t="s">
        <v>156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</row>
    <row r="61" ht="15.6" customHeight="1"/>
    <row r="64" spans="34:40">
      <c r="AH64" s="13"/>
      <c r="AI64" s="55"/>
      <c r="AJ64" s="55"/>
      <c r="AK64" s="55"/>
      <c r="AL64" s="13"/>
      <c r="AM64" s="13"/>
      <c r="AN64" s="13"/>
    </row>
    <row r="65" spans="33:40">
      <c r="AG65" s="15"/>
      <c r="AH65" s="15"/>
      <c r="AL65" s="15"/>
      <c r="AM65" s="15"/>
      <c r="AN65" s="15"/>
    </row>
  </sheetData>
  <sheetProtection selectLockedCells="1" insertRows="0" deleteRows="0"/>
  <mergeCells count="52">
    <mergeCell ref="A1:AP1"/>
    <mergeCell ref="A2:F2"/>
    <mergeCell ref="G2:P2"/>
    <mergeCell ref="Q2:X2"/>
    <mergeCell ref="Y2:AG2"/>
    <mergeCell ref="AH2:AP2"/>
    <mergeCell ref="L3:P3"/>
    <mergeCell ref="Q3:X3"/>
    <mergeCell ref="Y3:AG3"/>
    <mergeCell ref="AH3:AM3"/>
    <mergeCell ref="AN3:AO3"/>
    <mergeCell ref="Q4:R4"/>
    <mergeCell ref="Y4:Z4"/>
    <mergeCell ref="AA4:AB4"/>
    <mergeCell ref="C56:AP56"/>
    <mergeCell ref="A57:AP57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4:L5"/>
    <mergeCell ref="M4:M5"/>
    <mergeCell ref="N4:N5"/>
    <mergeCell ref="O4:O5"/>
    <mergeCell ref="P4:P5"/>
    <mergeCell ref="S4:S5"/>
    <mergeCell ref="T4:T5"/>
    <mergeCell ref="U4:U5"/>
    <mergeCell ref="V4:V5"/>
    <mergeCell ref="W4:W5"/>
    <mergeCell ref="X4:X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3:AP5"/>
  </mergeCells>
  <conditionalFormatting sqref="B57:B1048576 B1:B55">
    <cfRule type="duplicateValues" dxfId="0" priority="10"/>
  </conditionalFormatting>
  <conditionalFormatting sqref="B57:B1048576 B2:B55">
    <cfRule type="duplicateValues" dxfId="0" priority="7"/>
  </conditionalFormatting>
  <printOptions horizontalCentered="1"/>
  <pageMargins left="0.196527777777778" right="0" top="0" bottom="0" header="0.156944444444444" footer="0.156944444444444"/>
  <pageSetup paperSize="8" scale="90" orientation="landscape"/>
  <headerFooter/>
  <ignoredErrors>
    <ignoredError sqref="P19" formula="1"/>
    <ignoredError sqref="AM6:AM7" unlockedFormula="1"/>
    <ignoredError sqref="P48:P54 P20:P39 P6:P1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Q44"/>
  <sheetViews>
    <sheetView showGridLines="0" topLeftCell="N28" workbookViewId="0">
      <selection activeCell="K17" sqref="K17"/>
    </sheetView>
  </sheetViews>
  <sheetFormatPr defaultColWidth="9" defaultRowHeight="16.5"/>
  <cols>
    <col min="1" max="1" width="4.5" style="7" customWidth="1"/>
    <col min="2" max="2" width="7.5" style="8" customWidth="1"/>
    <col min="3" max="3" width="12.375" style="8" customWidth="1"/>
    <col min="4" max="4" width="10.5" style="7" customWidth="1"/>
    <col min="5" max="5" width="12.875" style="7" customWidth="1"/>
    <col min="6" max="6" width="9.75" style="9" customWidth="1"/>
    <col min="7" max="7" width="9.375" style="9" customWidth="1"/>
    <col min="8" max="8" width="8.875" style="10" customWidth="1"/>
    <col min="9" max="9" width="5.25" style="8" customWidth="1"/>
    <col min="10" max="11" width="7.5" style="8" customWidth="1"/>
    <col min="12" max="12" width="6.75" style="8" customWidth="1"/>
    <col min="13" max="13" width="6.875" style="8" customWidth="1"/>
    <col min="14" max="14" width="5.75" style="8" customWidth="1"/>
    <col min="15" max="15" width="5.875" style="8" customWidth="1"/>
    <col min="16" max="16" width="6.75" style="11" customWidth="1"/>
    <col min="17" max="17" width="4.5" style="8" customWidth="1"/>
    <col min="18" max="18" width="5.375" style="12" customWidth="1"/>
    <col min="19" max="19" width="5" style="8" customWidth="1"/>
    <col min="20" max="20" width="6" style="8" customWidth="1"/>
    <col min="21" max="21" width="5.375" style="8" customWidth="1"/>
    <col min="22" max="22" width="4.75" style="8" customWidth="1"/>
    <col min="23" max="23" width="5" style="8" customWidth="1"/>
    <col min="24" max="24" width="6" style="12" customWidth="1"/>
    <col min="25" max="28" width="4.5" style="8" customWidth="1"/>
    <col min="29" max="29" width="4.375" style="8" customWidth="1"/>
    <col min="30" max="30" width="5.125" style="8" customWidth="1"/>
    <col min="31" max="31" width="4.375" style="8" customWidth="1"/>
    <col min="32" max="32" width="4.25" style="8" customWidth="1"/>
    <col min="33" max="33" width="4.625" style="13" customWidth="1"/>
    <col min="34" max="34" width="4.875" style="14" customWidth="1"/>
    <col min="35" max="35" width="4.5" style="12" customWidth="1"/>
    <col min="36" max="36" width="4.75" style="12" customWidth="1"/>
    <col min="37" max="37" width="4.5" style="12" customWidth="1"/>
    <col min="38" max="38" width="5.875" style="14" customWidth="1"/>
    <col min="39" max="39" width="7" style="14" customWidth="1"/>
    <col min="40" max="40" width="5.375" style="14" customWidth="1"/>
    <col min="41" max="41" width="6.625" style="15" customWidth="1"/>
    <col min="42" max="42" width="7.5" style="11" customWidth="1"/>
    <col min="43" max="43" width="49.5" style="16" hidden="1" customWidth="1"/>
    <col min="44" max="16384" width="9" style="7"/>
  </cols>
  <sheetData>
    <row r="1" s="1" customFormat="1" ht="29.1" customHeight="1" spans="1:43">
      <c r="A1" s="17" t="s">
        <v>157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56"/>
    </row>
    <row r="2" s="2" customFormat="1" ht="15.75" customHeight="1" spans="1:43">
      <c r="A2" s="19" t="s">
        <v>1</v>
      </c>
      <c r="B2" s="19"/>
      <c r="C2" s="19"/>
      <c r="D2" s="19"/>
      <c r="E2" s="19"/>
      <c r="F2" s="19"/>
      <c r="G2" s="19" t="s">
        <v>158</v>
      </c>
      <c r="H2" s="19"/>
      <c r="I2" s="19"/>
      <c r="J2" s="19"/>
      <c r="K2" s="19"/>
      <c r="L2" s="19"/>
      <c r="M2" s="19"/>
      <c r="N2" s="19"/>
      <c r="O2" s="19"/>
      <c r="P2" s="19"/>
      <c r="Q2" s="38" t="s">
        <v>3</v>
      </c>
      <c r="R2" s="38"/>
      <c r="S2" s="38"/>
      <c r="T2" s="38"/>
      <c r="U2" s="38"/>
      <c r="V2" s="38"/>
      <c r="W2" s="38"/>
      <c r="X2" s="38"/>
      <c r="Y2" s="47" t="s">
        <v>4</v>
      </c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57"/>
      <c r="AQ2" s="58"/>
    </row>
    <row r="3" s="3" customFormat="1" ht="14.25" customHeight="1" spans="1:43">
      <c r="A3" s="20" t="s">
        <v>5</v>
      </c>
      <c r="B3" s="21" t="s">
        <v>6</v>
      </c>
      <c r="C3" s="21" t="s">
        <v>7</v>
      </c>
      <c r="D3" s="21" t="s">
        <v>7</v>
      </c>
      <c r="E3" s="21" t="s">
        <v>8</v>
      </c>
      <c r="F3" s="22" t="s">
        <v>9</v>
      </c>
      <c r="G3" s="22" t="s">
        <v>10</v>
      </c>
      <c r="H3" s="23" t="s">
        <v>11</v>
      </c>
      <c r="I3" s="31" t="s">
        <v>12</v>
      </c>
      <c r="J3" s="21" t="s">
        <v>13</v>
      </c>
      <c r="K3" s="21" t="s">
        <v>14</v>
      </c>
      <c r="L3" s="21" t="s">
        <v>15</v>
      </c>
      <c r="M3" s="21"/>
      <c r="N3" s="21"/>
      <c r="O3" s="21"/>
      <c r="P3" s="21"/>
      <c r="Q3" s="39" t="s">
        <v>16</v>
      </c>
      <c r="R3" s="39"/>
      <c r="S3" s="39"/>
      <c r="T3" s="39"/>
      <c r="U3" s="39"/>
      <c r="V3" s="39"/>
      <c r="W3" s="39"/>
      <c r="X3" s="39"/>
      <c r="Y3" s="20" t="s">
        <v>17</v>
      </c>
      <c r="Z3" s="20"/>
      <c r="AA3" s="20"/>
      <c r="AB3" s="20"/>
      <c r="AC3" s="20"/>
      <c r="AD3" s="20"/>
      <c r="AE3" s="20"/>
      <c r="AF3" s="20"/>
      <c r="AG3" s="20"/>
      <c r="AH3" s="50" t="s">
        <v>18</v>
      </c>
      <c r="AI3" s="51"/>
      <c r="AJ3" s="51"/>
      <c r="AK3" s="51"/>
      <c r="AL3" s="51"/>
      <c r="AM3" s="52"/>
      <c r="AN3" s="50"/>
      <c r="AO3" s="52"/>
      <c r="AP3" s="59" t="s">
        <v>19</v>
      </c>
      <c r="AQ3" s="60"/>
    </row>
    <row r="4" s="2" customFormat="1" ht="14.25" spans="1:43">
      <c r="A4" s="20"/>
      <c r="B4" s="21"/>
      <c r="C4" s="21"/>
      <c r="D4" s="21"/>
      <c r="E4" s="21"/>
      <c r="F4" s="22"/>
      <c r="G4" s="22"/>
      <c r="H4" s="23"/>
      <c r="I4" s="32"/>
      <c r="J4" s="21"/>
      <c r="K4" s="21"/>
      <c r="L4" s="33" t="s">
        <v>20</v>
      </c>
      <c r="M4" s="33" t="s">
        <v>21</v>
      </c>
      <c r="N4" s="33" t="s">
        <v>22</v>
      </c>
      <c r="O4" s="33" t="s">
        <v>23</v>
      </c>
      <c r="P4" s="34" t="s">
        <v>24</v>
      </c>
      <c r="Q4" s="33" t="s">
        <v>25</v>
      </c>
      <c r="R4" s="33"/>
      <c r="S4" s="33" t="s">
        <v>26</v>
      </c>
      <c r="T4" s="33" t="s">
        <v>27</v>
      </c>
      <c r="U4" s="40" t="s">
        <v>28</v>
      </c>
      <c r="V4" s="33" t="s">
        <v>29</v>
      </c>
      <c r="W4" s="33" t="s">
        <v>16</v>
      </c>
      <c r="X4" s="41" t="s">
        <v>24</v>
      </c>
      <c r="Y4" s="49" t="s">
        <v>30</v>
      </c>
      <c r="Z4" s="49"/>
      <c r="AA4" s="49" t="s">
        <v>31</v>
      </c>
      <c r="AB4" s="49"/>
      <c r="AC4" s="33" t="s">
        <v>32</v>
      </c>
      <c r="AD4" s="33" t="s">
        <v>33</v>
      </c>
      <c r="AE4" s="33" t="s">
        <v>34</v>
      </c>
      <c r="AF4" s="33" t="s">
        <v>35</v>
      </c>
      <c r="AG4" s="33" t="s">
        <v>24</v>
      </c>
      <c r="AH4" s="41" t="s">
        <v>36</v>
      </c>
      <c r="AI4" s="41" t="s">
        <v>37</v>
      </c>
      <c r="AJ4" s="41" t="s">
        <v>38</v>
      </c>
      <c r="AK4" s="41" t="s">
        <v>39</v>
      </c>
      <c r="AL4" s="41" t="s">
        <v>40</v>
      </c>
      <c r="AM4" s="19" t="s">
        <v>41</v>
      </c>
      <c r="AN4" s="19" t="s">
        <v>42</v>
      </c>
      <c r="AO4" s="61" t="s">
        <v>43</v>
      </c>
      <c r="AP4" s="59"/>
      <c r="AQ4" s="58"/>
    </row>
    <row r="5" s="4" customFormat="1" ht="28.5" spans="1:43">
      <c r="A5" s="20"/>
      <c r="B5" s="21"/>
      <c r="C5" s="21"/>
      <c r="D5" s="21"/>
      <c r="E5" s="21"/>
      <c r="F5" s="22"/>
      <c r="G5" s="22"/>
      <c r="H5" s="23"/>
      <c r="I5" s="35"/>
      <c r="J5" s="21"/>
      <c r="K5" s="21"/>
      <c r="L5" s="33"/>
      <c r="M5" s="33"/>
      <c r="N5" s="33"/>
      <c r="O5" s="33"/>
      <c r="P5" s="34"/>
      <c r="Q5" s="33" t="s">
        <v>44</v>
      </c>
      <c r="R5" s="41" t="s">
        <v>45</v>
      </c>
      <c r="S5" s="33"/>
      <c r="T5" s="33"/>
      <c r="U5" s="42"/>
      <c r="V5" s="33"/>
      <c r="W5" s="33"/>
      <c r="X5" s="41"/>
      <c r="Y5" s="33" t="s">
        <v>46</v>
      </c>
      <c r="Z5" s="33" t="s">
        <v>30</v>
      </c>
      <c r="AA5" s="33" t="s">
        <v>47</v>
      </c>
      <c r="AB5" s="33" t="s">
        <v>31</v>
      </c>
      <c r="AC5" s="33"/>
      <c r="AD5" s="33"/>
      <c r="AE5" s="33"/>
      <c r="AF5" s="33"/>
      <c r="AG5" s="33"/>
      <c r="AH5" s="41"/>
      <c r="AI5" s="41"/>
      <c r="AJ5" s="41"/>
      <c r="AK5" s="41"/>
      <c r="AL5" s="41"/>
      <c r="AM5" s="19"/>
      <c r="AN5" s="19"/>
      <c r="AO5" s="61"/>
      <c r="AP5" s="59"/>
      <c r="AQ5" s="62"/>
    </row>
    <row r="6" s="4" customFormat="1" ht="21" customHeight="1" spans="1:43">
      <c r="A6" s="19">
        <v>1</v>
      </c>
      <c r="B6" s="24" t="s">
        <v>48</v>
      </c>
      <c r="C6" s="25" t="s">
        <v>49</v>
      </c>
      <c r="D6" s="24" t="s">
        <v>50</v>
      </c>
      <c r="E6" s="24" t="s">
        <v>51</v>
      </c>
      <c r="F6" s="26" t="s">
        <v>52</v>
      </c>
      <c r="G6" s="26" t="s">
        <v>52</v>
      </c>
      <c r="H6" s="27" t="s">
        <v>52</v>
      </c>
      <c r="I6" s="24">
        <v>22</v>
      </c>
      <c r="J6" s="24">
        <v>0</v>
      </c>
      <c r="K6" s="24">
        <v>30042</v>
      </c>
      <c r="L6" s="24">
        <v>5000</v>
      </c>
      <c r="M6" s="37">
        <v>24542</v>
      </c>
      <c r="N6" s="24">
        <v>0</v>
      </c>
      <c r="O6" s="24">
        <v>500</v>
      </c>
      <c r="P6" s="36">
        <f>SUM(L6:O6)</f>
        <v>30042</v>
      </c>
      <c r="Q6" s="24">
        <v>0</v>
      </c>
      <c r="R6" s="43">
        <f>ROUND(P6/23/8*Q6,0)</f>
        <v>0</v>
      </c>
      <c r="S6" s="24">
        <v>1200</v>
      </c>
      <c r="T6" s="24">
        <v>0</v>
      </c>
      <c r="U6" s="24">
        <v>0</v>
      </c>
      <c r="V6" s="24">
        <v>0</v>
      </c>
      <c r="W6" s="24">
        <v>0</v>
      </c>
      <c r="X6" s="43">
        <f>SUM(R6:W6)</f>
        <v>1200</v>
      </c>
      <c r="Y6" s="24">
        <v>0</v>
      </c>
      <c r="Z6" s="36">
        <f>ROUND(P6/I6/8*Y6,0)</f>
        <v>0</v>
      </c>
      <c r="AA6" s="24">
        <v>0</v>
      </c>
      <c r="AB6" s="36">
        <f>ROUND(P6/I6/8*AA6*0.4,0)</f>
        <v>0</v>
      </c>
      <c r="AC6" s="24">
        <v>0</v>
      </c>
      <c r="AD6" s="24">
        <v>0</v>
      </c>
      <c r="AE6" s="24">
        <v>0</v>
      </c>
      <c r="AF6" s="24">
        <v>0</v>
      </c>
      <c r="AG6" s="34">
        <f>SUM(Z6,AB6,AC6:AF6)</f>
        <v>0</v>
      </c>
      <c r="AH6" s="53">
        <v>0</v>
      </c>
      <c r="AI6" s="53">
        <v>0</v>
      </c>
      <c r="AJ6" s="53">
        <v>0</v>
      </c>
      <c r="AK6" s="53">
        <v>0</v>
      </c>
      <c r="AL6" s="53">
        <v>0</v>
      </c>
      <c r="AM6" s="37">
        <f>SUM(AH6:AL6)</f>
        <v>0</v>
      </c>
      <c r="AN6" s="37">
        <v>0</v>
      </c>
      <c r="AO6" s="34">
        <f>SUM(AM6:AN6)</f>
        <v>0</v>
      </c>
      <c r="AP6" s="34">
        <f>ROUND(P6+X6-AG6-AO6,0)</f>
        <v>31242</v>
      </c>
      <c r="AQ6" s="62" t="s">
        <v>53</v>
      </c>
    </row>
    <row r="7" s="4" customFormat="1" ht="21" customHeight="1" spans="1:43">
      <c r="A7" s="19">
        <v>2</v>
      </c>
      <c r="B7" s="24" t="s">
        <v>54</v>
      </c>
      <c r="C7" s="25" t="s">
        <v>49</v>
      </c>
      <c r="D7" s="24" t="s">
        <v>50</v>
      </c>
      <c r="E7" s="24" t="s">
        <v>55</v>
      </c>
      <c r="F7" s="26" t="s">
        <v>52</v>
      </c>
      <c r="G7" s="26" t="s">
        <v>52</v>
      </c>
      <c r="H7" s="27" t="s">
        <v>52</v>
      </c>
      <c r="I7" s="24">
        <v>22</v>
      </c>
      <c r="J7" s="24">
        <v>0</v>
      </c>
      <c r="K7" s="24">
        <v>30042</v>
      </c>
      <c r="L7" s="24">
        <v>5000</v>
      </c>
      <c r="M7" s="24">
        <v>24542</v>
      </c>
      <c r="N7" s="24">
        <v>0</v>
      </c>
      <c r="O7" s="24">
        <v>500</v>
      </c>
      <c r="P7" s="36">
        <f>SUM(L7:O7)</f>
        <v>30042</v>
      </c>
      <c r="Q7" s="24">
        <v>0</v>
      </c>
      <c r="R7" s="43">
        <f>ROUND(P7/23/8*Q7,0)</f>
        <v>0</v>
      </c>
      <c r="S7" s="24">
        <v>1200</v>
      </c>
      <c r="T7" s="24">
        <v>0</v>
      </c>
      <c r="U7" s="24">
        <v>0</v>
      </c>
      <c r="V7" s="24">
        <v>0</v>
      </c>
      <c r="W7" s="24">
        <v>1020</v>
      </c>
      <c r="X7" s="43">
        <f>SUM(R7:W7)</f>
        <v>2220</v>
      </c>
      <c r="Y7" s="24">
        <v>0</v>
      </c>
      <c r="Z7" s="36">
        <f>ROUND(P7/I7/8*Y7,0)</f>
        <v>0</v>
      </c>
      <c r="AA7" s="24">
        <v>0</v>
      </c>
      <c r="AB7" s="36">
        <f>ROUND(P7/I7/8*AA7*0.4,0)</f>
        <v>0</v>
      </c>
      <c r="AC7" s="24">
        <v>0</v>
      </c>
      <c r="AD7" s="24">
        <v>0</v>
      </c>
      <c r="AE7" s="24">
        <v>0</v>
      </c>
      <c r="AF7" s="24">
        <v>0</v>
      </c>
      <c r="AG7" s="34">
        <f>SUM(Z7,AB7,AC7:AF7)</f>
        <v>0</v>
      </c>
      <c r="AH7" s="24">
        <v>400</v>
      </c>
      <c r="AI7" s="53">
        <v>100</v>
      </c>
      <c r="AJ7" s="24">
        <v>20</v>
      </c>
      <c r="AK7" s="53">
        <v>0</v>
      </c>
      <c r="AL7" s="53">
        <v>500</v>
      </c>
      <c r="AM7" s="37">
        <f>SUM(AH7:AL7)</f>
        <v>1020</v>
      </c>
      <c r="AN7" s="37">
        <v>0</v>
      </c>
      <c r="AO7" s="34">
        <f>SUM(AM7:AN7)</f>
        <v>1020</v>
      </c>
      <c r="AP7" s="34">
        <f>ROUND(P7+X7-AG7-AO7,0)</f>
        <v>31242</v>
      </c>
      <c r="AQ7" s="62" t="s">
        <v>53</v>
      </c>
    </row>
    <row r="8" s="4" customFormat="1" ht="21" customHeight="1" spans="1:43">
      <c r="A8" s="19">
        <v>3</v>
      </c>
      <c r="B8" s="24" t="s">
        <v>61</v>
      </c>
      <c r="C8" s="25" t="s">
        <v>49</v>
      </c>
      <c r="D8" s="24" t="s">
        <v>62</v>
      </c>
      <c r="E8" s="24" t="s">
        <v>63</v>
      </c>
      <c r="F8" s="26" t="s">
        <v>52</v>
      </c>
      <c r="G8" s="26" t="s">
        <v>52</v>
      </c>
      <c r="H8" s="27" t="s">
        <v>52</v>
      </c>
      <c r="I8" s="24">
        <v>22</v>
      </c>
      <c r="J8" s="24">
        <v>0</v>
      </c>
      <c r="K8" s="24">
        <v>15801</v>
      </c>
      <c r="L8" s="24">
        <v>5000</v>
      </c>
      <c r="M8" s="24">
        <v>10301</v>
      </c>
      <c r="N8" s="24">
        <v>0</v>
      </c>
      <c r="O8" s="24">
        <v>500</v>
      </c>
      <c r="P8" s="36">
        <f>SUM(L8:O8)</f>
        <v>15801</v>
      </c>
      <c r="Q8" s="24">
        <v>0</v>
      </c>
      <c r="R8" s="43">
        <f>ROUND(P8/23/8*Q8,0)</f>
        <v>0</v>
      </c>
      <c r="S8" s="24">
        <v>1200</v>
      </c>
      <c r="T8" s="24">
        <v>0</v>
      </c>
      <c r="U8" s="24">
        <v>0</v>
      </c>
      <c r="V8" s="24">
        <v>0</v>
      </c>
      <c r="W8" s="44">
        <f>AM8</f>
        <v>1020</v>
      </c>
      <c r="X8" s="43">
        <f>SUM(R8:W8)</f>
        <v>2220</v>
      </c>
      <c r="Y8" s="24">
        <v>0</v>
      </c>
      <c r="Z8" s="36">
        <f>ROUND(P8/I8/8*Y8,0)</f>
        <v>0</v>
      </c>
      <c r="AA8" s="24">
        <v>0</v>
      </c>
      <c r="AB8" s="36">
        <f>ROUND(P8/I8/8*AA8*0.4,0)</f>
        <v>0</v>
      </c>
      <c r="AC8" s="24">
        <v>0</v>
      </c>
      <c r="AD8" s="24">
        <v>0</v>
      </c>
      <c r="AE8" s="24">
        <v>0</v>
      </c>
      <c r="AF8" s="24">
        <v>0</v>
      </c>
      <c r="AG8" s="34">
        <f>SUM(Z8,AB8,AC8:AF8)</f>
        <v>0</v>
      </c>
      <c r="AH8" s="24">
        <v>400</v>
      </c>
      <c r="AI8" s="53">
        <v>100</v>
      </c>
      <c r="AJ8" s="24">
        <v>20</v>
      </c>
      <c r="AK8" s="53">
        <v>0</v>
      </c>
      <c r="AL8" s="53">
        <v>500</v>
      </c>
      <c r="AM8" s="36">
        <f>SUM(AH8:AL8)</f>
        <v>1020</v>
      </c>
      <c r="AN8" s="37">
        <v>0</v>
      </c>
      <c r="AO8" s="34">
        <f>SUM(AM8:AN8)</f>
        <v>1020</v>
      </c>
      <c r="AP8" s="34">
        <f>ROUND(P8+X8-AG8-AO8,0)</f>
        <v>17001</v>
      </c>
      <c r="AQ8" s="62" t="s">
        <v>53</v>
      </c>
    </row>
    <row r="9" s="4" customFormat="1" ht="21" customHeight="1" spans="1:43">
      <c r="A9" s="19">
        <v>4</v>
      </c>
      <c r="B9" s="24" t="s">
        <v>64</v>
      </c>
      <c r="C9" s="25" t="s">
        <v>49</v>
      </c>
      <c r="D9" s="24" t="s">
        <v>65</v>
      </c>
      <c r="E9" s="24" t="s">
        <v>66</v>
      </c>
      <c r="F9" s="26">
        <v>42719</v>
      </c>
      <c r="G9" s="26">
        <v>43169</v>
      </c>
      <c r="H9" s="27" t="s">
        <v>52</v>
      </c>
      <c r="I9" s="24">
        <v>22</v>
      </c>
      <c r="J9" s="24">
        <v>0</v>
      </c>
      <c r="K9" s="24">
        <v>8816</v>
      </c>
      <c r="L9" s="24">
        <v>4000</v>
      </c>
      <c r="M9" s="24">
        <v>4416</v>
      </c>
      <c r="N9" s="24">
        <v>0</v>
      </c>
      <c r="O9" s="24">
        <v>400</v>
      </c>
      <c r="P9" s="36">
        <f>SUM(L9:O9)</f>
        <v>8816</v>
      </c>
      <c r="Q9" s="24">
        <v>134</v>
      </c>
      <c r="R9" s="43">
        <f>ROUND(P9/23/8*Q9,0)</f>
        <v>6420</v>
      </c>
      <c r="S9" s="24">
        <v>0</v>
      </c>
      <c r="T9" s="24">
        <v>0</v>
      </c>
      <c r="U9" s="24">
        <v>0</v>
      </c>
      <c r="V9" s="24">
        <v>0</v>
      </c>
      <c r="W9" s="24">
        <v>1000</v>
      </c>
      <c r="X9" s="43">
        <f>SUM(R9:W9)</f>
        <v>7420</v>
      </c>
      <c r="Y9" s="24">
        <v>0</v>
      </c>
      <c r="Z9" s="36">
        <f>ROUND(P9/I9/8*Y9,0)</f>
        <v>0</v>
      </c>
      <c r="AA9" s="24">
        <v>0</v>
      </c>
      <c r="AB9" s="36">
        <f>ROUND(P9/I9/8*AA9*0.4,0)</f>
        <v>0</v>
      </c>
      <c r="AC9" s="24">
        <v>0</v>
      </c>
      <c r="AD9" s="24">
        <v>0</v>
      </c>
      <c r="AE9" s="24">
        <v>0</v>
      </c>
      <c r="AF9" s="37">
        <v>200</v>
      </c>
      <c r="AG9" s="34">
        <f>SUM(Z9,AB9,AC9:AF9)</f>
        <v>200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36">
        <f>SUM(AH9:AL9)</f>
        <v>0</v>
      </c>
      <c r="AN9" s="37">
        <v>0</v>
      </c>
      <c r="AO9" s="34">
        <f>SUM(AM9:AN9)</f>
        <v>0</v>
      </c>
      <c r="AP9" s="34">
        <f>ROUND(P9+X9-AG9-AO9,0)</f>
        <v>16036</v>
      </c>
      <c r="AQ9" s="62" t="s">
        <v>67</v>
      </c>
    </row>
    <row r="10" s="4" customFormat="1" ht="21" customHeight="1" spans="1:43">
      <c r="A10" s="19">
        <v>5</v>
      </c>
      <c r="B10" s="24" t="s">
        <v>68</v>
      </c>
      <c r="C10" s="25" t="s">
        <v>49</v>
      </c>
      <c r="D10" s="24" t="s">
        <v>65</v>
      </c>
      <c r="E10" s="24" t="s">
        <v>69</v>
      </c>
      <c r="F10" s="26">
        <v>42719</v>
      </c>
      <c r="G10" s="26">
        <v>43169</v>
      </c>
      <c r="H10" s="27" t="s">
        <v>52</v>
      </c>
      <c r="I10" s="24">
        <v>22</v>
      </c>
      <c r="J10" s="24">
        <v>0</v>
      </c>
      <c r="K10" s="24">
        <v>6573</v>
      </c>
      <c r="L10" s="24">
        <v>3000</v>
      </c>
      <c r="M10" s="24">
        <v>3273</v>
      </c>
      <c r="N10" s="24">
        <v>0</v>
      </c>
      <c r="O10" s="24">
        <v>300</v>
      </c>
      <c r="P10" s="36">
        <f>SUM(L10:O10)</f>
        <v>6573</v>
      </c>
      <c r="Q10" s="24">
        <v>47</v>
      </c>
      <c r="R10" s="43">
        <f>ROUND(P10/23/8*Q10,0)</f>
        <v>1679</v>
      </c>
      <c r="S10" s="24">
        <v>0</v>
      </c>
      <c r="T10" s="24">
        <v>0</v>
      </c>
      <c r="U10" s="24">
        <v>0</v>
      </c>
      <c r="V10" s="24">
        <v>0</v>
      </c>
      <c r="W10" s="68">
        <f>AM10</f>
        <v>618.12</v>
      </c>
      <c r="X10" s="43">
        <f>SUM(R10:W10)</f>
        <v>2297.12</v>
      </c>
      <c r="Y10" s="24">
        <v>0</v>
      </c>
      <c r="Z10" s="36">
        <f>ROUND(P10/I10/8*Y10,0)</f>
        <v>0</v>
      </c>
      <c r="AA10" s="24">
        <v>0</v>
      </c>
      <c r="AB10" s="36">
        <f>ROUND(P10/I10/8*AA10*0.4,0)</f>
        <v>0</v>
      </c>
      <c r="AC10" s="24">
        <v>0</v>
      </c>
      <c r="AD10" s="24">
        <v>0</v>
      </c>
      <c r="AE10" s="24">
        <v>0</v>
      </c>
      <c r="AF10" s="37">
        <v>200</v>
      </c>
      <c r="AG10" s="34">
        <f>SUM(Z10,AB10,AC10:AF10)</f>
        <v>200</v>
      </c>
      <c r="AH10" s="24">
        <v>240</v>
      </c>
      <c r="AI10" s="53">
        <v>65.1</v>
      </c>
      <c r="AJ10" s="24">
        <v>13.02</v>
      </c>
      <c r="AK10" s="53">
        <v>0</v>
      </c>
      <c r="AL10" s="53">
        <v>300</v>
      </c>
      <c r="AM10" s="36">
        <f>SUM(AH10:AL10)</f>
        <v>618.12</v>
      </c>
      <c r="AN10" s="37">
        <v>0</v>
      </c>
      <c r="AO10" s="34">
        <f>SUM(AM10:AN10)</f>
        <v>618.12</v>
      </c>
      <c r="AP10" s="34">
        <f>ROUND(P10+X10-AG10-AO10,0)</f>
        <v>8052</v>
      </c>
      <c r="AQ10" s="62" t="s">
        <v>53</v>
      </c>
    </row>
    <row r="11" s="4" customFormat="1" ht="21" customHeight="1" spans="1:43">
      <c r="A11" s="19">
        <v>6</v>
      </c>
      <c r="B11" s="24" t="s">
        <v>72</v>
      </c>
      <c r="C11" s="25" t="s">
        <v>49</v>
      </c>
      <c r="D11" s="24" t="s">
        <v>73</v>
      </c>
      <c r="E11" s="24" t="s">
        <v>74</v>
      </c>
      <c r="F11" s="26">
        <v>42737</v>
      </c>
      <c r="G11" s="26">
        <v>43175</v>
      </c>
      <c r="H11" s="27" t="s">
        <v>52</v>
      </c>
      <c r="I11" s="24">
        <v>22</v>
      </c>
      <c r="J11" s="24">
        <v>3000</v>
      </c>
      <c r="K11" s="24">
        <v>4000</v>
      </c>
      <c r="L11" s="24">
        <v>3000</v>
      </c>
      <c r="M11" s="24">
        <v>700</v>
      </c>
      <c r="N11" s="24">
        <v>0</v>
      </c>
      <c r="O11" s="24">
        <v>300</v>
      </c>
      <c r="P11" s="36">
        <f>SUM(L11:O11)</f>
        <v>4000</v>
      </c>
      <c r="Q11" s="24">
        <v>72</v>
      </c>
      <c r="R11" s="43">
        <f>ROUND(P11/23/8*Q11,0)</f>
        <v>1565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43">
        <f>SUM(R11:W11)</f>
        <v>1565</v>
      </c>
      <c r="Y11" s="24">
        <v>0</v>
      </c>
      <c r="Z11" s="36">
        <f>ROUND(P11/I11/8*Y11,0)</f>
        <v>0</v>
      </c>
      <c r="AA11" s="24">
        <v>0</v>
      </c>
      <c r="AB11" s="36">
        <f>ROUND(P11/I11/8*AA11*0.4,0)</f>
        <v>0</v>
      </c>
      <c r="AC11" s="37">
        <v>20</v>
      </c>
      <c r="AD11" s="24">
        <v>0</v>
      </c>
      <c r="AE11" s="24">
        <v>0</v>
      </c>
      <c r="AF11" s="24">
        <v>0</v>
      </c>
      <c r="AG11" s="34">
        <f>SUM(Z11,AB11,AC11:AF11)</f>
        <v>20</v>
      </c>
      <c r="AH11" s="24">
        <v>240</v>
      </c>
      <c r="AI11" s="53">
        <v>65.1</v>
      </c>
      <c r="AJ11" s="24">
        <v>13.02</v>
      </c>
      <c r="AK11" s="53">
        <v>0</v>
      </c>
      <c r="AL11" s="53">
        <v>300</v>
      </c>
      <c r="AM11" s="36">
        <f>SUM(AH11:AL11)</f>
        <v>618.12</v>
      </c>
      <c r="AN11" s="37">
        <v>0</v>
      </c>
      <c r="AO11" s="34">
        <f>SUM(AM11:AN11)</f>
        <v>618.12</v>
      </c>
      <c r="AP11" s="34">
        <f>ROUND(P11+X11-AG11-AO11,0)</f>
        <v>4927</v>
      </c>
      <c r="AQ11" s="62"/>
    </row>
    <row r="12" s="4" customFormat="1" ht="21" customHeight="1" spans="1:43">
      <c r="A12" s="19">
        <v>7</v>
      </c>
      <c r="B12" s="24" t="s">
        <v>75</v>
      </c>
      <c r="C12" s="25" t="s">
        <v>49</v>
      </c>
      <c r="D12" s="24" t="s">
        <v>62</v>
      </c>
      <c r="E12" s="24" t="s">
        <v>76</v>
      </c>
      <c r="F12" s="26">
        <v>42739</v>
      </c>
      <c r="G12" s="26">
        <v>43173</v>
      </c>
      <c r="H12" s="27" t="s">
        <v>52</v>
      </c>
      <c r="I12" s="24">
        <v>22</v>
      </c>
      <c r="J12" s="24">
        <v>3200</v>
      </c>
      <c r="K12" s="24">
        <v>4000</v>
      </c>
      <c r="L12" s="24">
        <v>3000</v>
      </c>
      <c r="M12" s="24">
        <v>700</v>
      </c>
      <c r="N12" s="24">
        <v>0</v>
      </c>
      <c r="O12" s="24">
        <v>300</v>
      </c>
      <c r="P12" s="36">
        <f>SUM(L12:O12)</f>
        <v>4000</v>
      </c>
      <c r="Q12" s="24">
        <v>0</v>
      </c>
      <c r="R12" s="43">
        <f>ROUND(P12/23/8*Q12,0)</f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43">
        <f>SUM(R12:W12)</f>
        <v>0</v>
      </c>
      <c r="Y12" s="24">
        <v>0</v>
      </c>
      <c r="Z12" s="36">
        <f>ROUND(P12/I12/8*Y12,0)</f>
        <v>0</v>
      </c>
      <c r="AA12" s="24">
        <v>0</v>
      </c>
      <c r="AB12" s="36">
        <f>ROUND(P12/I12/8*AA12*0.4,0)</f>
        <v>0</v>
      </c>
      <c r="AC12" s="24">
        <v>0</v>
      </c>
      <c r="AD12" s="24">
        <v>0</v>
      </c>
      <c r="AE12" s="24">
        <v>0</v>
      </c>
      <c r="AF12" s="24">
        <v>0</v>
      </c>
      <c r="AG12" s="34">
        <f>SUM(Z12,AB12,AC12:AF12)</f>
        <v>0</v>
      </c>
      <c r="AH12" s="24">
        <v>240</v>
      </c>
      <c r="AI12" s="53">
        <v>65.1</v>
      </c>
      <c r="AJ12" s="24">
        <v>13.02</v>
      </c>
      <c r="AK12" s="53">
        <v>0</v>
      </c>
      <c r="AL12" s="53">
        <v>300</v>
      </c>
      <c r="AM12" s="36">
        <f>SUM(AH12:AL12)</f>
        <v>618.12</v>
      </c>
      <c r="AN12" s="37">
        <v>0</v>
      </c>
      <c r="AO12" s="34">
        <f>SUM(AM12:AN12)</f>
        <v>618.12</v>
      </c>
      <c r="AP12" s="34">
        <f>ROUND(P12+X12-AG12-AO12,0)</f>
        <v>3382</v>
      </c>
      <c r="AQ12" s="62"/>
    </row>
    <row r="13" s="4" customFormat="1" ht="21" customHeight="1" spans="1:43">
      <c r="A13" s="19">
        <v>8</v>
      </c>
      <c r="B13" s="24" t="s">
        <v>79</v>
      </c>
      <c r="C13" s="25" t="s">
        <v>49</v>
      </c>
      <c r="D13" s="24" t="s">
        <v>80</v>
      </c>
      <c r="E13" s="24" t="s">
        <v>81</v>
      </c>
      <c r="F13" s="26">
        <v>43115</v>
      </c>
      <c r="G13" s="26">
        <v>43200</v>
      </c>
      <c r="H13" s="27" t="s">
        <v>52</v>
      </c>
      <c r="I13" s="24">
        <v>22</v>
      </c>
      <c r="J13" s="24">
        <v>3200</v>
      </c>
      <c r="K13" s="24">
        <v>5000</v>
      </c>
      <c r="L13" s="24">
        <v>3000</v>
      </c>
      <c r="M13" s="24">
        <v>1700</v>
      </c>
      <c r="N13" s="24">
        <v>0</v>
      </c>
      <c r="O13" s="24">
        <v>300</v>
      </c>
      <c r="P13" s="36">
        <f>SUM(L13:O13)</f>
        <v>5000</v>
      </c>
      <c r="Q13" s="24">
        <v>0</v>
      </c>
      <c r="R13" s="43">
        <f>ROUND(P13/23/8*Q13,0)</f>
        <v>0</v>
      </c>
      <c r="S13" s="24">
        <v>0</v>
      </c>
      <c r="T13" s="24">
        <v>0</v>
      </c>
      <c r="U13" s="24">
        <v>50</v>
      </c>
      <c r="V13" s="24">
        <v>0</v>
      </c>
      <c r="W13" s="24">
        <v>0</v>
      </c>
      <c r="X13" s="43">
        <f>SUM(R13:W13)</f>
        <v>50</v>
      </c>
      <c r="Y13" s="24">
        <v>0</v>
      </c>
      <c r="Z13" s="36">
        <f>ROUND(P13/I13/8*Y13,0)</f>
        <v>0</v>
      </c>
      <c r="AA13" s="24">
        <v>0</v>
      </c>
      <c r="AB13" s="36">
        <f>ROUND(P13/I13/8*AA13*0.4,0)</f>
        <v>0</v>
      </c>
      <c r="AC13" s="24">
        <v>0</v>
      </c>
      <c r="AD13" s="24">
        <v>0</v>
      </c>
      <c r="AE13" s="24">
        <v>0</v>
      </c>
      <c r="AF13" s="24">
        <v>0</v>
      </c>
      <c r="AG13" s="34">
        <f>SUM(Z13,AB13,AC13:AF13)</f>
        <v>0</v>
      </c>
      <c r="AH13" s="24">
        <v>240</v>
      </c>
      <c r="AI13" s="53">
        <v>65.1</v>
      </c>
      <c r="AJ13" s="24">
        <v>13.02</v>
      </c>
      <c r="AK13" s="53">
        <v>0</v>
      </c>
      <c r="AL13" s="53">
        <v>300</v>
      </c>
      <c r="AM13" s="36">
        <f>SUM(AH13:AL13)</f>
        <v>618.12</v>
      </c>
      <c r="AN13" s="37">
        <v>0</v>
      </c>
      <c r="AO13" s="34">
        <f>SUM(AM13:AN13)</f>
        <v>618.12</v>
      </c>
      <c r="AP13" s="34">
        <f>ROUND(P13+X13-AG13-AO13,0)</f>
        <v>4432</v>
      </c>
      <c r="AQ13" s="62"/>
    </row>
    <row r="14" s="4" customFormat="1" ht="21" customHeight="1" spans="1:43">
      <c r="A14" s="19">
        <v>9</v>
      </c>
      <c r="B14" s="24" t="s">
        <v>82</v>
      </c>
      <c r="C14" s="25" t="s">
        <v>49</v>
      </c>
      <c r="D14" s="24" t="s">
        <v>73</v>
      </c>
      <c r="E14" s="24" t="s">
        <v>83</v>
      </c>
      <c r="F14" s="26">
        <v>43117</v>
      </c>
      <c r="G14" s="26">
        <v>43168</v>
      </c>
      <c r="H14" s="27" t="s">
        <v>52</v>
      </c>
      <c r="I14" s="24">
        <v>22</v>
      </c>
      <c r="J14" s="24">
        <v>4000</v>
      </c>
      <c r="K14" s="24">
        <v>5500</v>
      </c>
      <c r="L14" s="24">
        <v>3000</v>
      </c>
      <c r="M14" s="24">
        <v>2200</v>
      </c>
      <c r="N14" s="24">
        <v>0</v>
      </c>
      <c r="O14" s="24">
        <v>300</v>
      </c>
      <c r="P14" s="36">
        <f>SUM(L14:O14)</f>
        <v>5500</v>
      </c>
      <c r="Q14" s="24">
        <v>0</v>
      </c>
      <c r="R14" s="43">
        <f>ROUND(P14/23/8*Q14,0)</f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43">
        <f>SUM(R14:W14)</f>
        <v>0</v>
      </c>
      <c r="Y14" s="24">
        <v>8</v>
      </c>
      <c r="Z14" s="36">
        <f>ROUND(P14/I14/8*Y14,0)</f>
        <v>250</v>
      </c>
      <c r="AA14" s="24">
        <v>0</v>
      </c>
      <c r="AB14" s="36">
        <f>ROUND(P14/I14/8*AA14*0.4,0)</f>
        <v>0</v>
      </c>
      <c r="AC14" s="37">
        <v>20</v>
      </c>
      <c r="AD14" s="24">
        <v>0</v>
      </c>
      <c r="AE14" s="24">
        <v>0</v>
      </c>
      <c r="AF14" s="24">
        <v>0</v>
      </c>
      <c r="AG14" s="34">
        <f>SUM(Z14,AB14,AC14:AF14)</f>
        <v>270</v>
      </c>
      <c r="AH14" s="24">
        <v>240</v>
      </c>
      <c r="AI14" s="53">
        <v>65.1</v>
      </c>
      <c r="AJ14" s="24">
        <v>13.02</v>
      </c>
      <c r="AK14" s="53">
        <v>0</v>
      </c>
      <c r="AL14" s="53">
        <v>300</v>
      </c>
      <c r="AM14" s="36">
        <f>SUM(AH14:AL14)</f>
        <v>618.12</v>
      </c>
      <c r="AN14" s="37">
        <v>0</v>
      </c>
      <c r="AO14" s="34">
        <f>SUM(AM14:AN14)</f>
        <v>618.12</v>
      </c>
      <c r="AP14" s="34">
        <f>ROUND(P14+X14-AG14-AO14,0)</f>
        <v>4612</v>
      </c>
      <c r="AQ14" s="62"/>
    </row>
    <row r="15" s="4" customFormat="1" ht="21" customHeight="1" spans="1:43">
      <c r="A15" s="19">
        <v>10</v>
      </c>
      <c r="B15" s="24" t="s">
        <v>95</v>
      </c>
      <c r="C15" s="25" t="s">
        <v>49</v>
      </c>
      <c r="D15" s="24" t="s">
        <v>65</v>
      </c>
      <c r="E15" s="24" t="s">
        <v>96</v>
      </c>
      <c r="F15" s="26">
        <v>43236</v>
      </c>
      <c r="G15" s="26">
        <v>43297</v>
      </c>
      <c r="H15" s="27" t="s">
        <v>52</v>
      </c>
      <c r="I15" s="24">
        <v>22</v>
      </c>
      <c r="J15" s="24">
        <v>3000</v>
      </c>
      <c r="K15" s="24">
        <v>3500</v>
      </c>
      <c r="L15" s="24">
        <v>3000</v>
      </c>
      <c r="M15" s="24">
        <v>200</v>
      </c>
      <c r="N15" s="24">
        <v>0</v>
      </c>
      <c r="O15" s="24">
        <v>300</v>
      </c>
      <c r="P15" s="36">
        <f>SUM(L15:O15)</f>
        <v>3500</v>
      </c>
      <c r="Q15" s="24">
        <v>0</v>
      </c>
      <c r="R15" s="43">
        <f>ROUND(P15/23/8*Q15,0)</f>
        <v>0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43">
        <f>SUM(R15:W15)</f>
        <v>0</v>
      </c>
      <c r="Y15" s="24">
        <v>11</v>
      </c>
      <c r="Z15" s="36">
        <f>ROUND(P15/I15/8*Y15,0)</f>
        <v>219</v>
      </c>
      <c r="AA15" s="24">
        <v>0</v>
      </c>
      <c r="AB15" s="36">
        <f>ROUND(P15/I15/8*AA15*0.4,0)</f>
        <v>0</v>
      </c>
      <c r="AC15" s="24">
        <v>0</v>
      </c>
      <c r="AD15" s="24">
        <v>0</v>
      </c>
      <c r="AE15" s="24">
        <v>0</v>
      </c>
      <c r="AF15" s="24">
        <v>0</v>
      </c>
      <c r="AG15" s="34">
        <f>SUM(Z15,AB15,AC15:AF15)</f>
        <v>219</v>
      </c>
      <c r="AH15" s="24">
        <v>240</v>
      </c>
      <c r="AI15" s="53">
        <v>65.1</v>
      </c>
      <c r="AJ15" s="24">
        <v>13.02</v>
      </c>
      <c r="AK15" s="53">
        <v>0</v>
      </c>
      <c r="AL15" s="53">
        <v>300</v>
      </c>
      <c r="AM15" s="36">
        <f>SUM(AH15:AL15)</f>
        <v>618.12</v>
      </c>
      <c r="AN15" s="37">
        <v>0</v>
      </c>
      <c r="AO15" s="34">
        <f>SUM(AM15:AN15)</f>
        <v>618.12</v>
      </c>
      <c r="AP15" s="34">
        <f>ROUND(P15+X15-AG15-AO15,0)</f>
        <v>2663</v>
      </c>
      <c r="AQ15" s="62"/>
    </row>
    <row r="16" s="4" customFormat="1" ht="21" customHeight="1" spans="1:43">
      <c r="A16" s="19">
        <v>11</v>
      </c>
      <c r="B16" s="24" t="s">
        <v>97</v>
      </c>
      <c r="C16" s="25" t="s">
        <v>49</v>
      </c>
      <c r="D16" s="24" t="s">
        <v>80</v>
      </c>
      <c r="E16" s="24" t="s">
        <v>81</v>
      </c>
      <c r="F16" s="26">
        <v>43286</v>
      </c>
      <c r="G16" s="26">
        <v>43348</v>
      </c>
      <c r="H16" s="27" t="s">
        <v>52</v>
      </c>
      <c r="I16" s="24">
        <v>22</v>
      </c>
      <c r="J16" s="24">
        <v>3200</v>
      </c>
      <c r="K16" s="24">
        <v>4000</v>
      </c>
      <c r="L16" s="24">
        <v>3000</v>
      </c>
      <c r="M16" s="37">
        <v>700</v>
      </c>
      <c r="N16" s="24">
        <v>0</v>
      </c>
      <c r="O16" s="24">
        <v>300</v>
      </c>
      <c r="P16" s="36">
        <f>SUM(L16:O16)</f>
        <v>4000</v>
      </c>
      <c r="Q16" s="24">
        <v>0</v>
      </c>
      <c r="R16" s="43">
        <f>ROUND(P16/23/8*Q16,0)</f>
        <v>0</v>
      </c>
      <c r="S16" s="24">
        <v>0</v>
      </c>
      <c r="T16" s="24">
        <v>0</v>
      </c>
      <c r="U16" s="24">
        <f>7*50</f>
        <v>350</v>
      </c>
      <c r="V16" s="24">
        <v>0</v>
      </c>
      <c r="W16" s="24">
        <v>0</v>
      </c>
      <c r="X16" s="43">
        <f>SUM(R16:W16)</f>
        <v>350</v>
      </c>
      <c r="Y16" s="24">
        <v>0</v>
      </c>
      <c r="Z16" s="36">
        <f>ROUND(P16/I16/8*Y16,0)</f>
        <v>0</v>
      </c>
      <c r="AA16" s="24">
        <v>0</v>
      </c>
      <c r="AB16" s="36">
        <f>ROUND(P16/I16/8*AA16*0.4,0)</f>
        <v>0</v>
      </c>
      <c r="AC16" s="24">
        <v>0</v>
      </c>
      <c r="AD16" s="24">
        <v>0</v>
      </c>
      <c r="AE16" s="24">
        <v>0</v>
      </c>
      <c r="AF16" s="24">
        <v>0</v>
      </c>
      <c r="AG16" s="34">
        <f>SUM(Z16,AB16,AC16:AF16)</f>
        <v>0</v>
      </c>
      <c r="AH16" s="24">
        <v>240</v>
      </c>
      <c r="AI16" s="53">
        <v>65.1</v>
      </c>
      <c r="AJ16" s="24">
        <v>13.02</v>
      </c>
      <c r="AK16" s="53">
        <v>0</v>
      </c>
      <c r="AL16" s="53">
        <v>300</v>
      </c>
      <c r="AM16" s="36">
        <f>SUM(AH16:AL16)</f>
        <v>618.12</v>
      </c>
      <c r="AN16" s="37">
        <v>0</v>
      </c>
      <c r="AO16" s="34">
        <f>SUM(AM16:AN16)</f>
        <v>618.12</v>
      </c>
      <c r="AP16" s="34">
        <f>ROUND(P16+X16-AG16-AO16,0)</f>
        <v>3732</v>
      </c>
      <c r="AQ16" s="62"/>
    </row>
    <row r="17" s="4" customFormat="1" ht="21" customHeight="1" spans="1:43">
      <c r="A17" s="19">
        <v>12</v>
      </c>
      <c r="B17" s="24" t="s">
        <v>100</v>
      </c>
      <c r="C17" s="25" t="s">
        <v>49</v>
      </c>
      <c r="D17" s="24" t="s">
        <v>62</v>
      </c>
      <c r="E17" s="24" t="s">
        <v>76</v>
      </c>
      <c r="F17" s="26">
        <v>43304</v>
      </c>
      <c r="G17" s="26">
        <v>43346</v>
      </c>
      <c r="H17" s="27" t="s">
        <v>52</v>
      </c>
      <c r="I17" s="24">
        <v>22</v>
      </c>
      <c r="J17" s="24">
        <v>4000</v>
      </c>
      <c r="K17" s="24">
        <v>6000</v>
      </c>
      <c r="L17" s="24">
        <v>3000</v>
      </c>
      <c r="M17" s="24">
        <v>2700</v>
      </c>
      <c r="N17" s="24">
        <v>0</v>
      </c>
      <c r="O17" s="24">
        <v>300</v>
      </c>
      <c r="P17" s="36">
        <f>SUM(L17:O17)</f>
        <v>6000</v>
      </c>
      <c r="Q17" s="24">
        <v>0</v>
      </c>
      <c r="R17" s="43">
        <f>ROUND(P17/23/8*Q17,0)</f>
        <v>0</v>
      </c>
      <c r="S17" s="24">
        <v>0</v>
      </c>
      <c r="T17" s="24">
        <v>0</v>
      </c>
      <c r="U17" s="24">
        <v>0</v>
      </c>
      <c r="V17" s="24">
        <v>0</v>
      </c>
      <c r="W17" s="36">
        <v>0</v>
      </c>
      <c r="X17" s="43">
        <f>SUM(R17:W17)</f>
        <v>0</v>
      </c>
      <c r="Y17" s="24">
        <v>0</v>
      </c>
      <c r="Z17" s="36">
        <f>ROUND(P17/I17/8*Y17,0)</f>
        <v>0</v>
      </c>
      <c r="AA17" s="24">
        <v>0</v>
      </c>
      <c r="AB17" s="36">
        <f>ROUND(P17/I17/8*AA17*0.4,0)</f>
        <v>0</v>
      </c>
      <c r="AC17" s="24">
        <v>0</v>
      </c>
      <c r="AD17" s="24">
        <v>0</v>
      </c>
      <c r="AE17" s="24">
        <v>0</v>
      </c>
      <c r="AF17" s="24">
        <v>0</v>
      </c>
      <c r="AG17" s="34">
        <f>SUM(Z17,AB17,AC17:AF17)</f>
        <v>0</v>
      </c>
      <c r="AH17" s="24">
        <v>240</v>
      </c>
      <c r="AI17" s="53">
        <v>65.1</v>
      </c>
      <c r="AJ17" s="24">
        <v>13.02</v>
      </c>
      <c r="AK17" s="53">
        <v>0</v>
      </c>
      <c r="AL17" s="53">
        <v>300</v>
      </c>
      <c r="AM17" s="36">
        <f>SUM(AH17:AL17)</f>
        <v>618.12</v>
      </c>
      <c r="AN17" s="37">
        <v>0</v>
      </c>
      <c r="AO17" s="34">
        <f>SUM(AM17:AN17)</f>
        <v>618.12</v>
      </c>
      <c r="AP17" s="34">
        <f>ROUND(P17+X17-AG17-AO17,0)</f>
        <v>5382</v>
      </c>
      <c r="AQ17" s="62"/>
    </row>
    <row r="18" s="4" customFormat="1" ht="21" customHeight="1" spans="1:43">
      <c r="A18" s="19">
        <v>13</v>
      </c>
      <c r="B18" s="24" t="s">
        <v>101</v>
      </c>
      <c r="C18" s="25" t="s">
        <v>49</v>
      </c>
      <c r="D18" s="24" t="s">
        <v>62</v>
      </c>
      <c r="E18" s="24" t="s">
        <v>102</v>
      </c>
      <c r="F18" s="26">
        <v>43304</v>
      </c>
      <c r="G18" s="26">
        <v>43346</v>
      </c>
      <c r="H18" s="27" t="s">
        <v>52</v>
      </c>
      <c r="I18" s="24">
        <v>22</v>
      </c>
      <c r="J18" s="24">
        <v>3200</v>
      </c>
      <c r="K18" s="24">
        <v>4000</v>
      </c>
      <c r="L18" s="24">
        <v>3000</v>
      </c>
      <c r="M18" s="24">
        <v>700</v>
      </c>
      <c r="N18" s="24">
        <v>0</v>
      </c>
      <c r="O18" s="24">
        <v>300</v>
      </c>
      <c r="P18" s="36">
        <f>SUM(L18:O18)</f>
        <v>4000</v>
      </c>
      <c r="Q18" s="24">
        <v>0</v>
      </c>
      <c r="R18" s="43">
        <f>ROUND(P18/23/8*Q18,0)</f>
        <v>0</v>
      </c>
      <c r="S18" s="24">
        <v>0</v>
      </c>
      <c r="T18" s="24">
        <v>0</v>
      </c>
      <c r="U18" s="24">
        <v>0</v>
      </c>
      <c r="V18" s="24">
        <v>0</v>
      </c>
      <c r="W18" s="24">
        <v>0</v>
      </c>
      <c r="X18" s="43">
        <f>SUM(R18:W18)</f>
        <v>0</v>
      </c>
      <c r="Y18" s="24">
        <v>0</v>
      </c>
      <c r="Z18" s="36">
        <f>ROUND(P18/I18/8*Y18,0)</f>
        <v>0</v>
      </c>
      <c r="AA18" s="24">
        <v>0</v>
      </c>
      <c r="AB18" s="36">
        <f>ROUND(P18/I18/8*AA18*0.4,0)</f>
        <v>0</v>
      </c>
      <c r="AC18" s="24">
        <v>0</v>
      </c>
      <c r="AD18" s="24">
        <v>0</v>
      </c>
      <c r="AE18" s="24">
        <v>0</v>
      </c>
      <c r="AF18" s="24">
        <v>0</v>
      </c>
      <c r="AG18" s="34">
        <f>SUM(Z18,AB18,AC18:AF18)</f>
        <v>0</v>
      </c>
      <c r="AH18" s="24">
        <v>240</v>
      </c>
      <c r="AI18" s="53">
        <v>65.1</v>
      </c>
      <c r="AJ18" s="24">
        <v>13.02</v>
      </c>
      <c r="AK18" s="53">
        <v>0</v>
      </c>
      <c r="AL18" s="53">
        <v>300</v>
      </c>
      <c r="AM18" s="36">
        <f>SUM(AH18:AL18)</f>
        <v>618.12</v>
      </c>
      <c r="AN18" s="37">
        <v>0</v>
      </c>
      <c r="AO18" s="34">
        <f>SUM(AM18:AN18)</f>
        <v>618.12</v>
      </c>
      <c r="AP18" s="34">
        <f>ROUND(P18+X18-AG18-AO18,0)</f>
        <v>3382</v>
      </c>
      <c r="AQ18" s="62"/>
    </row>
    <row r="19" s="4" customFormat="1" ht="21" customHeight="1" spans="1:43">
      <c r="A19" s="19">
        <v>14</v>
      </c>
      <c r="B19" s="24" t="s">
        <v>103</v>
      </c>
      <c r="C19" s="25" t="s">
        <v>49</v>
      </c>
      <c r="D19" s="24" t="s">
        <v>65</v>
      </c>
      <c r="E19" s="24" t="s">
        <v>69</v>
      </c>
      <c r="F19" s="26">
        <v>43304</v>
      </c>
      <c r="G19" s="26">
        <v>43366</v>
      </c>
      <c r="H19" s="27" t="s">
        <v>52</v>
      </c>
      <c r="I19" s="24">
        <v>22</v>
      </c>
      <c r="J19" s="24">
        <v>3000</v>
      </c>
      <c r="K19" s="24">
        <v>3500</v>
      </c>
      <c r="L19" s="24">
        <v>3000</v>
      </c>
      <c r="M19" s="24">
        <v>200</v>
      </c>
      <c r="N19" s="24">
        <v>0</v>
      </c>
      <c r="O19" s="24">
        <v>300</v>
      </c>
      <c r="P19" s="36">
        <f>SUM(L19:O19)</f>
        <v>3500</v>
      </c>
      <c r="Q19" s="24">
        <v>84</v>
      </c>
      <c r="R19" s="43">
        <f>ROUND(P19/23/8*Q19,0)</f>
        <v>1598</v>
      </c>
      <c r="S19" s="24">
        <v>0</v>
      </c>
      <c r="T19" s="24">
        <v>0</v>
      </c>
      <c r="U19" s="24">
        <f>5*50</f>
        <v>250</v>
      </c>
      <c r="V19" s="24">
        <v>0</v>
      </c>
      <c r="W19" s="24">
        <v>0</v>
      </c>
      <c r="X19" s="43">
        <f>SUM(R19:W19)</f>
        <v>1848</v>
      </c>
      <c r="Y19" s="24">
        <v>0</v>
      </c>
      <c r="Z19" s="36">
        <f>ROUND(P19/I19/8*Y19,0)</f>
        <v>0</v>
      </c>
      <c r="AA19" s="24">
        <v>0</v>
      </c>
      <c r="AB19" s="36">
        <f>ROUND(P19/I19/8*AA19*0.4,0)</f>
        <v>0</v>
      </c>
      <c r="AC19" s="24">
        <v>0</v>
      </c>
      <c r="AD19" s="24">
        <v>0</v>
      </c>
      <c r="AE19" s="24">
        <v>0</v>
      </c>
      <c r="AF19" s="37">
        <v>200</v>
      </c>
      <c r="AG19" s="34">
        <f>SUM(Z19,AB19,AC19:AF19)</f>
        <v>200</v>
      </c>
      <c r="AH19" s="24">
        <v>240</v>
      </c>
      <c r="AI19" s="53">
        <v>65.1</v>
      </c>
      <c r="AJ19" s="24">
        <v>13.02</v>
      </c>
      <c r="AK19" s="53">
        <v>0</v>
      </c>
      <c r="AL19" s="53">
        <v>300</v>
      </c>
      <c r="AM19" s="36">
        <f>SUM(AH19:AL19)</f>
        <v>618.12</v>
      </c>
      <c r="AN19" s="37">
        <v>0</v>
      </c>
      <c r="AO19" s="34">
        <f>SUM(AM19:AN19)</f>
        <v>618.12</v>
      </c>
      <c r="AP19" s="34">
        <f>ROUND(P19+X19-AG19-AO19,0)</f>
        <v>4530</v>
      </c>
      <c r="AQ19" s="62"/>
    </row>
    <row r="20" s="4" customFormat="1" ht="21" customHeight="1" spans="1:43">
      <c r="A20" s="19">
        <v>15</v>
      </c>
      <c r="B20" s="24" t="s">
        <v>104</v>
      </c>
      <c r="C20" s="25" t="s">
        <v>49</v>
      </c>
      <c r="D20" s="24" t="s">
        <v>80</v>
      </c>
      <c r="E20" s="24" t="s">
        <v>81</v>
      </c>
      <c r="F20" s="26">
        <v>43305</v>
      </c>
      <c r="G20" s="26">
        <v>43367</v>
      </c>
      <c r="H20" s="27" t="s">
        <v>52</v>
      </c>
      <c r="I20" s="24">
        <v>22</v>
      </c>
      <c r="J20" s="24">
        <v>3000</v>
      </c>
      <c r="K20" s="24">
        <v>3500</v>
      </c>
      <c r="L20" s="24">
        <v>3000</v>
      </c>
      <c r="M20" s="24">
        <v>200</v>
      </c>
      <c r="N20" s="24">
        <v>0</v>
      </c>
      <c r="O20" s="24">
        <v>300</v>
      </c>
      <c r="P20" s="36">
        <f>SUM(L20:O20)</f>
        <v>3500</v>
      </c>
      <c r="Q20" s="24">
        <v>0</v>
      </c>
      <c r="R20" s="43">
        <f>ROUND(P20/23/8*Q20,0)</f>
        <v>0</v>
      </c>
      <c r="S20" s="24">
        <v>0</v>
      </c>
      <c r="T20" s="24">
        <v>0</v>
      </c>
      <c r="U20" s="24">
        <f>8*50</f>
        <v>400</v>
      </c>
      <c r="V20" s="24">
        <v>0</v>
      </c>
      <c r="W20" s="24">
        <v>0</v>
      </c>
      <c r="X20" s="43">
        <f>SUM(R20:W20)</f>
        <v>400</v>
      </c>
      <c r="Y20" s="24">
        <v>0</v>
      </c>
      <c r="Z20" s="36">
        <f>ROUND(P20/I20/8*Y20,0)</f>
        <v>0</v>
      </c>
      <c r="AA20" s="24">
        <v>0</v>
      </c>
      <c r="AB20" s="36">
        <f>ROUND(P20/I20/8*AA20*0.4,0)</f>
        <v>0</v>
      </c>
      <c r="AC20" s="24">
        <v>0</v>
      </c>
      <c r="AD20" s="24">
        <v>0</v>
      </c>
      <c r="AE20" s="24">
        <v>0</v>
      </c>
      <c r="AF20" s="24">
        <v>0</v>
      </c>
      <c r="AG20" s="34">
        <f>SUM(Z20,AB20,AC20:AF20)</f>
        <v>0</v>
      </c>
      <c r="AH20" s="24">
        <v>240</v>
      </c>
      <c r="AI20" s="53">
        <v>65.1</v>
      </c>
      <c r="AJ20" s="24">
        <v>13.02</v>
      </c>
      <c r="AK20" s="53">
        <v>0</v>
      </c>
      <c r="AL20" s="53">
        <v>300</v>
      </c>
      <c r="AM20" s="36">
        <f>SUM(AH20:AL20)</f>
        <v>618.12</v>
      </c>
      <c r="AN20" s="37">
        <v>0</v>
      </c>
      <c r="AO20" s="34">
        <f>SUM(AM20:AN20)</f>
        <v>618.12</v>
      </c>
      <c r="AP20" s="34">
        <f>ROUND(P20+X20-AG20-AO20,0)</f>
        <v>3282</v>
      </c>
      <c r="AQ20" s="62"/>
    </row>
    <row r="21" s="64" customFormat="1" ht="21" customHeight="1" spans="1:43">
      <c r="A21" s="19">
        <v>16</v>
      </c>
      <c r="B21" s="45" t="s">
        <v>115</v>
      </c>
      <c r="C21" s="66" t="s">
        <v>49</v>
      </c>
      <c r="D21" s="66" t="s">
        <v>80</v>
      </c>
      <c r="E21" s="45" t="s">
        <v>81</v>
      </c>
      <c r="F21" s="26">
        <v>43392</v>
      </c>
      <c r="G21" s="26" t="s">
        <v>116</v>
      </c>
      <c r="H21" s="26" t="s">
        <v>52</v>
      </c>
      <c r="I21" s="24">
        <v>22</v>
      </c>
      <c r="J21" s="45">
        <v>3000</v>
      </c>
      <c r="K21" s="45">
        <v>3500</v>
      </c>
      <c r="L21" s="45">
        <v>3000</v>
      </c>
      <c r="M21" s="45">
        <v>0</v>
      </c>
      <c r="N21" s="45">
        <v>0</v>
      </c>
      <c r="O21" s="45">
        <v>0</v>
      </c>
      <c r="P21" s="67">
        <f>SUM(L21:O21)</f>
        <v>3000</v>
      </c>
      <c r="Q21" s="24">
        <v>0</v>
      </c>
      <c r="R21" s="43">
        <f>ROUND(P21/23/8*Q21,0)</f>
        <v>0</v>
      </c>
      <c r="S21" s="45">
        <v>0</v>
      </c>
      <c r="T21" s="24">
        <v>0</v>
      </c>
      <c r="U21" s="24">
        <f>8*50</f>
        <v>400</v>
      </c>
      <c r="V21" s="24">
        <v>0</v>
      </c>
      <c r="W21" s="45">
        <v>0</v>
      </c>
      <c r="X21" s="46">
        <f>SUM(R21:W21)</f>
        <v>400</v>
      </c>
      <c r="Y21" s="24">
        <v>0</v>
      </c>
      <c r="Z21" s="67">
        <f>ROUND(P21/I21/8*Y21,0)</f>
        <v>0</v>
      </c>
      <c r="AA21" s="24">
        <v>0</v>
      </c>
      <c r="AB21" s="67">
        <f>ROUND(P21/I21/8*AA21*0.4,0)</f>
        <v>0</v>
      </c>
      <c r="AC21" s="24">
        <v>0</v>
      </c>
      <c r="AD21" s="24">
        <v>0</v>
      </c>
      <c r="AE21" s="24">
        <v>0</v>
      </c>
      <c r="AF21" s="24">
        <v>0</v>
      </c>
      <c r="AG21" s="63">
        <f>SUM(Z21,AB21,AC21:AF21)</f>
        <v>0</v>
      </c>
      <c r="AH21" s="24">
        <v>191.04</v>
      </c>
      <c r="AI21" s="53">
        <v>65.1</v>
      </c>
      <c r="AJ21" s="24">
        <v>13.02</v>
      </c>
      <c r="AK21" s="69">
        <v>0</v>
      </c>
      <c r="AL21" s="53">
        <v>300</v>
      </c>
      <c r="AM21" s="36">
        <f>SUM(AH21:AL21)</f>
        <v>569.16</v>
      </c>
      <c r="AN21" s="54">
        <v>0</v>
      </c>
      <c r="AO21" s="63">
        <f>SUM(AM21:AN21)</f>
        <v>569.16</v>
      </c>
      <c r="AP21" s="63">
        <f>ROUND(P21+X21-AG21-AO21,0)</f>
        <v>2831</v>
      </c>
      <c r="AQ21" s="70"/>
    </row>
    <row r="22" s="64" customFormat="1" ht="21" customHeight="1" spans="1:43">
      <c r="A22" s="19">
        <v>17</v>
      </c>
      <c r="B22" s="45" t="s">
        <v>117</v>
      </c>
      <c r="C22" s="66" t="s">
        <v>49</v>
      </c>
      <c r="D22" s="66" t="s">
        <v>80</v>
      </c>
      <c r="E22" s="45" t="s">
        <v>81</v>
      </c>
      <c r="F22" s="26">
        <v>43392</v>
      </c>
      <c r="G22" s="26" t="s">
        <v>116</v>
      </c>
      <c r="H22" s="26" t="s">
        <v>52</v>
      </c>
      <c r="I22" s="24">
        <v>22</v>
      </c>
      <c r="J22" s="45">
        <v>3200</v>
      </c>
      <c r="K22" s="45">
        <v>4000</v>
      </c>
      <c r="L22" s="45">
        <v>3000</v>
      </c>
      <c r="M22" s="45">
        <v>0</v>
      </c>
      <c r="N22" s="45">
        <v>0</v>
      </c>
      <c r="O22" s="45">
        <v>200</v>
      </c>
      <c r="P22" s="67">
        <f>SUM(L22:O22)</f>
        <v>3200</v>
      </c>
      <c r="Q22" s="24">
        <v>0</v>
      </c>
      <c r="R22" s="43">
        <f>ROUND(P22/23/8*Q22,0)</f>
        <v>0</v>
      </c>
      <c r="S22" s="45">
        <v>0</v>
      </c>
      <c r="T22" s="24">
        <v>0</v>
      </c>
      <c r="U22" s="24">
        <f>8*50</f>
        <v>400</v>
      </c>
      <c r="V22" s="24">
        <v>0</v>
      </c>
      <c r="W22" s="45">
        <v>0</v>
      </c>
      <c r="X22" s="46">
        <f>SUM(R22:W22)</f>
        <v>400</v>
      </c>
      <c r="Y22" s="24">
        <v>0</v>
      </c>
      <c r="Z22" s="67">
        <f>ROUND(P22/I22/8*Y22,0)</f>
        <v>0</v>
      </c>
      <c r="AA22" s="24">
        <v>0</v>
      </c>
      <c r="AB22" s="67">
        <f>ROUND(P22/I22/8*AA22*0.4,0)</f>
        <v>0</v>
      </c>
      <c r="AC22" s="24">
        <v>0</v>
      </c>
      <c r="AD22" s="24">
        <v>0</v>
      </c>
      <c r="AE22" s="24">
        <v>0</v>
      </c>
      <c r="AF22" s="24">
        <v>0</v>
      </c>
      <c r="AG22" s="63">
        <f>SUM(Z22,AB22,AC22:AF22)</f>
        <v>0</v>
      </c>
      <c r="AH22" s="24">
        <v>191.04</v>
      </c>
      <c r="AI22" s="53">
        <v>65.1</v>
      </c>
      <c r="AJ22" s="24">
        <v>13.02</v>
      </c>
      <c r="AK22" s="69">
        <v>0</v>
      </c>
      <c r="AL22" s="53">
        <v>300</v>
      </c>
      <c r="AM22" s="36">
        <f>SUM(AH22:AL22)</f>
        <v>569.16</v>
      </c>
      <c r="AN22" s="54">
        <v>0</v>
      </c>
      <c r="AO22" s="63">
        <f>SUM(AM22:AN22)</f>
        <v>569.16</v>
      </c>
      <c r="AP22" s="63">
        <f>ROUND(P22+X22-AG22-AO22,0)</f>
        <v>3031</v>
      </c>
      <c r="AQ22" s="70"/>
    </row>
    <row r="23" s="65" customFormat="1" ht="21" customHeight="1" spans="1:43">
      <c r="A23" s="19">
        <v>18</v>
      </c>
      <c r="B23" s="45" t="s">
        <v>124</v>
      </c>
      <c r="C23" s="66" t="s">
        <v>49</v>
      </c>
      <c r="D23" s="45" t="s">
        <v>80</v>
      </c>
      <c r="E23" s="45" t="s">
        <v>81</v>
      </c>
      <c r="F23" s="28">
        <v>43409</v>
      </c>
      <c r="G23" s="26" t="s">
        <v>116</v>
      </c>
      <c r="H23" s="26" t="s">
        <v>52</v>
      </c>
      <c r="I23" s="45">
        <v>22</v>
      </c>
      <c r="J23" s="66">
        <v>3000</v>
      </c>
      <c r="K23" s="45">
        <v>3500</v>
      </c>
      <c r="L23" s="45">
        <v>2727</v>
      </c>
      <c r="M23" s="54">
        <v>0</v>
      </c>
      <c r="N23" s="45">
        <v>0</v>
      </c>
      <c r="O23" s="45">
        <v>0</v>
      </c>
      <c r="P23" s="67">
        <f>ROUND(J23/I23*20,0)</f>
        <v>2727</v>
      </c>
      <c r="Q23" s="24">
        <v>0</v>
      </c>
      <c r="R23" s="43">
        <f>ROUND(P23/23/8*Q23,0)</f>
        <v>0</v>
      </c>
      <c r="S23" s="45">
        <v>0</v>
      </c>
      <c r="T23" s="24">
        <v>0</v>
      </c>
      <c r="U23" s="24">
        <f>2*50</f>
        <v>100</v>
      </c>
      <c r="V23" s="24">
        <v>0</v>
      </c>
      <c r="W23" s="45">
        <v>0</v>
      </c>
      <c r="X23" s="46">
        <f>SUM(R23:W23)</f>
        <v>100</v>
      </c>
      <c r="Y23" s="45">
        <v>8</v>
      </c>
      <c r="Z23" s="67">
        <f>ROUND(J23/I23/8*Y23,0)</f>
        <v>136</v>
      </c>
      <c r="AA23" s="24">
        <v>0</v>
      </c>
      <c r="AB23" s="67">
        <f>ROUND(P23/I23/8*AA23*0.4,0)</f>
        <v>0</v>
      </c>
      <c r="AC23" s="24">
        <v>0</v>
      </c>
      <c r="AD23" s="24">
        <v>0</v>
      </c>
      <c r="AE23" s="24">
        <v>0</v>
      </c>
      <c r="AF23" s="24">
        <v>0</v>
      </c>
      <c r="AG23" s="63">
        <f>SUM(Z23,AB23,AC23:AF23)</f>
        <v>136</v>
      </c>
      <c r="AH23" s="24">
        <v>191.04</v>
      </c>
      <c r="AI23" s="53">
        <v>65.1</v>
      </c>
      <c r="AJ23" s="24">
        <v>13.02</v>
      </c>
      <c r="AK23" s="69">
        <v>0</v>
      </c>
      <c r="AL23" s="53">
        <v>300</v>
      </c>
      <c r="AM23" s="36">
        <f>SUM(AH23:AL23)</f>
        <v>569.16</v>
      </c>
      <c r="AN23" s="54">
        <v>0</v>
      </c>
      <c r="AO23" s="63">
        <f>SUM(AM23:AN23)</f>
        <v>569.16</v>
      </c>
      <c r="AP23" s="63">
        <f>ROUND(P23+X23-AG23-AO23,0)</f>
        <v>2122</v>
      </c>
      <c r="AQ23" s="70"/>
    </row>
    <row r="24" s="65" customFormat="1" ht="21" customHeight="1" spans="1:43">
      <c r="A24" s="19">
        <v>19</v>
      </c>
      <c r="B24" s="45" t="s">
        <v>125</v>
      </c>
      <c r="C24" s="66" t="s">
        <v>49</v>
      </c>
      <c r="D24" s="45" t="s">
        <v>80</v>
      </c>
      <c r="E24" s="45" t="s">
        <v>81</v>
      </c>
      <c r="F24" s="28">
        <v>43410</v>
      </c>
      <c r="G24" s="26" t="s">
        <v>116</v>
      </c>
      <c r="H24" s="26" t="s">
        <v>52</v>
      </c>
      <c r="I24" s="45">
        <v>22</v>
      </c>
      <c r="J24" s="66">
        <v>3000</v>
      </c>
      <c r="K24" s="45">
        <v>3500</v>
      </c>
      <c r="L24" s="45">
        <v>2591</v>
      </c>
      <c r="M24" s="54">
        <v>0</v>
      </c>
      <c r="N24" s="45">
        <v>0</v>
      </c>
      <c r="O24" s="45">
        <v>0</v>
      </c>
      <c r="P24" s="67">
        <f>ROUND(J24/I24*19,0)</f>
        <v>2591</v>
      </c>
      <c r="Q24" s="24">
        <v>0</v>
      </c>
      <c r="R24" s="43">
        <f>ROUND(P24/23/8*Q24,0)</f>
        <v>0</v>
      </c>
      <c r="S24" s="45">
        <v>0</v>
      </c>
      <c r="T24" s="24">
        <v>0</v>
      </c>
      <c r="U24" s="24">
        <v>50</v>
      </c>
      <c r="V24" s="24">
        <v>0</v>
      </c>
      <c r="W24" s="45">
        <v>0</v>
      </c>
      <c r="X24" s="46">
        <f>SUM(R24:W24)</f>
        <v>50</v>
      </c>
      <c r="Y24" s="45">
        <v>8</v>
      </c>
      <c r="Z24" s="67">
        <f>ROUND(J24/I24/8*Y24,0)</f>
        <v>136</v>
      </c>
      <c r="AA24" s="24">
        <v>0</v>
      </c>
      <c r="AB24" s="67">
        <f>ROUND(P24/I24/8*AA24*0.4,0)</f>
        <v>0</v>
      </c>
      <c r="AC24" s="24">
        <v>0</v>
      </c>
      <c r="AD24" s="24">
        <v>0</v>
      </c>
      <c r="AE24" s="24">
        <v>0</v>
      </c>
      <c r="AF24" s="24">
        <v>0</v>
      </c>
      <c r="AG24" s="63">
        <f>SUM(Z24,AB24,AC24:AF24)</f>
        <v>136</v>
      </c>
      <c r="AH24" s="24">
        <v>191.04</v>
      </c>
      <c r="AI24" s="53">
        <v>65.1</v>
      </c>
      <c r="AJ24" s="24">
        <v>13.02</v>
      </c>
      <c r="AK24" s="69">
        <v>0</v>
      </c>
      <c r="AL24" s="53">
        <v>300</v>
      </c>
      <c r="AM24" s="36">
        <f>SUM(AH24:AL24)</f>
        <v>569.16</v>
      </c>
      <c r="AN24" s="54">
        <v>0</v>
      </c>
      <c r="AO24" s="63">
        <f>SUM(AM24:AN24)</f>
        <v>569.16</v>
      </c>
      <c r="AP24" s="63">
        <f>ROUND(P24+X24-AG24-AO24,0)</f>
        <v>1936</v>
      </c>
      <c r="AQ24" s="70"/>
    </row>
    <row r="25" s="65" customFormat="1" ht="21" customHeight="1" spans="1:43">
      <c r="A25" s="19">
        <v>20</v>
      </c>
      <c r="B25" s="45" t="s">
        <v>126</v>
      </c>
      <c r="C25" s="66" t="s">
        <v>49</v>
      </c>
      <c r="D25" s="45" t="s">
        <v>65</v>
      </c>
      <c r="E25" s="45" t="s">
        <v>69</v>
      </c>
      <c r="F25" s="28">
        <v>43419</v>
      </c>
      <c r="G25" s="26" t="s">
        <v>116</v>
      </c>
      <c r="H25" s="26" t="s">
        <v>52</v>
      </c>
      <c r="I25" s="45">
        <v>22</v>
      </c>
      <c r="J25" s="66">
        <v>3000</v>
      </c>
      <c r="K25" s="45">
        <v>3500</v>
      </c>
      <c r="L25" s="45">
        <v>1636</v>
      </c>
      <c r="M25" s="54">
        <v>0</v>
      </c>
      <c r="N25" s="45">
        <v>0</v>
      </c>
      <c r="O25" s="45">
        <v>0</v>
      </c>
      <c r="P25" s="67">
        <f>ROUND(J25/I25*12,0)</f>
        <v>1636</v>
      </c>
      <c r="Q25" s="24">
        <v>0</v>
      </c>
      <c r="R25" s="43">
        <f>ROUND(P25/23/8*Q25,0)</f>
        <v>0</v>
      </c>
      <c r="S25" s="45">
        <v>0</v>
      </c>
      <c r="T25" s="24">
        <v>0</v>
      </c>
      <c r="U25" s="24">
        <v>50</v>
      </c>
      <c r="V25" s="24">
        <v>0</v>
      </c>
      <c r="W25" s="45">
        <v>0</v>
      </c>
      <c r="X25" s="46">
        <f>SUM(R25:W25)</f>
        <v>50</v>
      </c>
      <c r="Y25" s="24">
        <v>0</v>
      </c>
      <c r="Z25" s="67">
        <f>ROUND(P25/I25/8*Y25,0)</f>
        <v>0</v>
      </c>
      <c r="AA25" s="24">
        <v>0</v>
      </c>
      <c r="AB25" s="67">
        <f>ROUND(P25/I25/8*AA25*0.4,0)</f>
        <v>0</v>
      </c>
      <c r="AC25" s="24">
        <v>0</v>
      </c>
      <c r="AD25" s="24">
        <v>0</v>
      </c>
      <c r="AE25" s="24">
        <v>0</v>
      </c>
      <c r="AF25" s="24">
        <v>0</v>
      </c>
      <c r="AG25" s="63">
        <f>SUM(Z25,AB25,AC25:AF25)</f>
        <v>0</v>
      </c>
      <c r="AH25" s="24">
        <v>191.04</v>
      </c>
      <c r="AI25" s="53">
        <v>65.1</v>
      </c>
      <c r="AJ25" s="24">
        <v>13.02</v>
      </c>
      <c r="AK25" s="69">
        <v>0</v>
      </c>
      <c r="AL25" s="53">
        <v>300</v>
      </c>
      <c r="AM25" s="36">
        <f>SUM(AH25:AL25)</f>
        <v>569.16</v>
      </c>
      <c r="AN25" s="54">
        <v>0</v>
      </c>
      <c r="AO25" s="63">
        <f>SUM(AM25:AN25)</f>
        <v>569.16</v>
      </c>
      <c r="AP25" s="63">
        <f>ROUND(P25+X25-AG25-AO25,0)</f>
        <v>1117</v>
      </c>
      <c r="AQ25" s="70"/>
    </row>
    <row r="26" s="65" customFormat="1" ht="21" customHeight="1" spans="1:43">
      <c r="A26" s="19">
        <v>21</v>
      </c>
      <c r="B26" s="45" t="s">
        <v>127</v>
      </c>
      <c r="C26" s="66" t="s">
        <v>49</v>
      </c>
      <c r="D26" s="45" t="s">
        <v>65</v>
      </c>
      <c r="E26" s="45" t="s">
        <v>69</v>
      </c>
      <c r="F26" s="28">
        <v>43430</v>
      </c>
      <c r="G26" s="26" t="s">
        <v>116</v>
      </c>
      <c r="H26" s="26" t="s">
        <v>52</v>
      </c>
      <c r="I26" s="45">
        <v>22</v>
      </c>
      <c r="J26" s="66">
        <v>3000</v>
      </c>
      <c r="K26" s="45">
        <v>3500</v>
      </c>
      <c r="L26" s="45">
        <v>682</v>
      </c>
      <c r="M26" s="54">
        <v>0</v>
      </c>
      <c r="N26" s="45">
        <v>0</v>
      </c>
      <c r="O26" s="45">
        <v>0</v>
      </c>
      <c r="P26" s="67">
        <f>ROUND(J26/I26*5,0)</f>
        <v>682</v>
      </c>
      <c r="Q26" s="24">
        <v>0</v>
      </c>
      <c r="R26" s="43">
        <f>ROUND(P26/23/8*Q26,0)</f>
        <v>0</v>
      </c>
      <c r="S26" s="45">
        <v>0</v>
      </c>
      <c r="T26" s="24">
        <v>0</v>
      </c>
      <c r="U26" s="24">
        <v>0</v>
      </c>
      <c r="V26" s="24">
        <v>0</v>
      </c>
      <c r="W26" s="45">
        <v>0</v>
      </c>
      <c r="X26" s="46">
        <f>SUM(R26:W26)</f>
        <v>0</v>
      </c>
      <c r="Y26" s="24">
        <v>0</v>
      </c>
      <c r="Z26" s="67">
        <f>ROUND(P26/I26/8*Y26,0)</f>
        <v>0</v>
      </c>
      <c r="AA26" s="24">
        <v>0</v>
      </c>
      <c r="AB26" s="67">
        <f>ROUND(P26/I26/8*AA26*0.4,0)</f>
        <v>0</v>
      </c>
      <c r="AC26" s="24">
        <v>0</v>
      </c>
      <c r="AD26" s="24">
        <v>0</v>
      </c>
      <c r="AE26" s="24">
        <v>0</v>
      </c>
      <c r="AF26" s="24">
        <v>0</v>
      </c>
      <c r="AG26" s="63">
        <f>SUM(Z26,AB26,AC26:AF26)</f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36">
        <f>SUM(AH26:AL26)</f>
        <v>0</v>
      </c>
      <c r="AN26" s="54">
        <v>0</v>
      </c>
      <c r="AO26" s="63">
        <f>SUM(AM26:AN26)</f>
        <v>0</v>
      </c>
      <c r="AP26" s="63">
        <f>ROUND(P26+X26-AG26-AO26,0)</f>
        <v>682</v>
      </c>
      <c r="AQ26" s="70"/>
    </row>
    <row r="27" s="65" customFormat="1" ht="21" customHeight="1" spans="1:43">
      <c r="A27" s="19">
        <v>22</v>
      </c>
      <c r="B27" s="45" t="s">
        <v>132</v>
      </c>
      <c r="C27" s="66" t="s">
        <v>49</v>
      </c>
      <c r="D27" s="45" t="s">
        <v>62</v>
      </c>
      <c r="E27" s="45" t="s">
        <v>133</v>
      </c>
      <c r="F27" s="28">
        <v>43431</v>
      </c>
      <c r="G27" s="26" t="s">
        <v>116</v>
      </c>
      <c r="H27" s="26" t="s">
        <v>52</v>
      </c>
      <c r="I27" s="45">
        <v>22</v>
      </c>
      <c r="J27" s="66">
        <v>3200</v>
      </c>
      <c r="K27" s="45">
        <v>4000</v>
      </c>
      <c r="L27" s="45">
        <v>582</v>
      </c>
      <c r="M27" s="54">
        <v>0</v>
      </c>
      <c r="N27" s="45">
        <v>0</v>
      </c>
      <c r="O27" s="45">
        <v>0</v>
      </c>
      <c r="P27" s="67">
        <f>ROUND(J27/I27*4,0)</f>
        <v>582</v>
      </c>
      <c r="Q27" s="24">
        <v>0</v>
      </c>
      <c r="R27" s="43">
        <f t="shared" ref="R27:R34" si="0">ROUND(P27/23/8*Q27,0)</f>
        <v>0</v>
      </c>
      <c r="S27" s="45">
        <v>0</v>
      </c>
      <c r="T27" s="24">
        <v>0</v>
      </c>
      <c r="U27" s="24">
        <v>0</v>
      </c>
      <c r="V27" s="24">
        <v>0</v>
      </c>
      <c r="W27" s="45">
        <v>0</v>
      </c>
      <c r="X27" s="46">
        <f t="shared" ref="X27:X34" si="1">SUM(R27:W27)</f>
        <v>0</v>
      </c>
      <c r="Y27" s="24">
        <v>0</v>
      </c>
      <c r="Z27" s="67">
        <f t="shared" ref="Z27:Z34" si="2">ROUND(P27/I27/8*Y27,0)</f>
        <v>0</v>
      </c>
      <c r="AA27" s="24">
        <v>0</v>
      </c>
      <c r="AB27" s="67">
        <f t="shared" ref="AB27:AB34" si="3">ROUND(P27/I27/8*AA27*0.4,0)</f>
        <v>0</v>
      </c>
      <c r="AC27" s="24">
        <v>0</v>
      </c>
      <c r="AD27" s="24">
        <v>0</v>
      </c>
      <c r="AE27" s="24">
        <v>0</v>
      </c>
      <c r="AF27" s="24">
        <v>0</v>
      </c>
      <c r="AG27" s="63">
        <f t="shared" ref="AG27:AG34" si="4">SUM(Z27,AB27,AC27:AF27)</f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36">
        <f t="shared" ref="AM27:AM34" si="5">SUM(AH27:AL27)</f>
        <v>0</v>
      </c>
      <c r="AN27" s="54">
        <v>0</v>
      </c>
      <c r="AO27" s="63">
        <f t="shared" ref="AO27:AO34" si="6">SUM(AM27:AN27)</f>
        <v>0</v>
      </c>
      <c r="AP27" s="63">
        <f t="shared" ref="AP27:AP34" si="7">ROUND(P27+X27-AG27-AO27,0)</f>
        <v>582</v>
      </c>
      <c r="AQ27" s="70"/>
    </row>
    <row r="28" s="4" customFormat="1" ht="21" customHeight="1" spans="1:43">
      <c r="A28" s="19">
        <v>23</v>
      </c>
      <c r="B28" s="24" t="s">
        <v>134</v>
      </c>
      <c r="C28" s="25" t="s">
        <v>49</v>
      </c>
      <c r="D28" s="24" t="s">
        <v>135</v>
      </c>
      <c r="E28" s="24" t="s">
        <v>136</v>
      </c>
      <c r="F28" s="26">
        <v>43282</v>
      </c>
      <c r="G28" s="26" t="s">
        <v>52</v>
      </c>
      <c r="H28" s="27" t="s">
        <v>52</v>
      </c>
      <c r="I28" s="24">
        <v>22</v>
      </c>
      <c r="J28" s="24">
        <v>2660</v>
      </c>
      <c r="K28" s="24">
        <v>2800</v>
      </c>
      <c r="L28" s="24">
        <v>2800</v>
      </c>
      <c r="M28" s="24">
        <v>0</v>
      </c>
      <c r="N28" s="24">
        <v>0</v>
      </c>
      <c r="O28" s="24">
        <v>0</v>
      </c>
      <c r="P28" s="36">
        <f t="shared" ref="P28:P34" si="8">SUM(L28:O28)</f>
        <v>2800</v>
      </c>
      <c r="Q28" s="24">
        <v>0</v>
      </c>
      <c r="R28" s="43">
        <f t="shared" si="0"/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46">
        <f t="shared" si="1"/>
        <v>0</v>
      </c>
      <c r="Y28" s="24">
        <v>0</v>
      </c>
      <c r="Z28" s="36">
        <f t="shared" si="2"/>
        <v>0</v>
      </c>
      <c r="AA28" s="24">
        <v>0</v>
      </c>
      <c r="AB28" s="36">
        <f t="shared" si="3"/>
        <v>0</v>
      </c>
      <c r="AC28" s="24">
        <v>0</v>
      </c>
      <c r="AD28" s="24">
        <v>0</v>
      </c>
      <c r="AE28" s="24">
        <v>0</v>
      </c>
      <c r="AF28" s="24">
        <v>0</v>
      </c>
      <c r="AG28" s="34">
        <f t="shared" si="4"/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36">
        <f t="shared" si="5"/>
        <v>0</v>
      </c>
      <c r="AN28" s="37">
        <v>0</v>
      </c>
      <c r="AO28" s="63">
        <f t="shared" si="6"/>
        <v>0</v>
      </c>
      <c r="AP28" s="34">
        <f t="shared" si="7"/>
        <v>2800</v>
      </c>
      <c r="AQ28" s="62" t="s">
        <v>53</v>
      </c>
    </row>
    <row r="29" s="4" customFormat="1" ht="21" customHeight="1" spans="1:43">
      <c r="A29" s="19">
        <v>24</v>
      </c>
      <c r="B29" s="24" t="s">
        <v>137</v>
      </c>
      <c r="C29" s="25" t="s">
        <v>49</v>
      </c>
      <c r="D29" s="24" t="s">
        <v>135</v>
      </c>
      <c r="E29" s="24" t="s">
        <v>83</v>
      </c>
      <c r="F29" s="26" t="s">
        <v>52</v>
      </c>
      <c r="G29" s="26" t="s">
        <v>52</v>
      </c>
      <c r="H29" s="27" t="s">
        <v>52</v>
      </c>
      <c r="I29" s="24">
        <v>22</v>
      </c>
      <c r="J29" s="24">
        <v>0</v>
      </c>
      <c r="K29" s="24">
        <v>500</v>
      </c>
      <c r="L29" s="24">
        <v>500</v>
      </c>
      <c r="M29" s="24">
        <v>0</v>
      </c>
      <c r="N29" s="24">
        <v>0</v>
      </c>
      <c r="O29" s="24">
        <v>0</v>
      </c>
      <c r="P29" s="36">
        <f t="shared" si="8"/>
        <v>500</v>
      </c>
      <c r="Q29" s="24">
        <v>0</v>
      </c>
      <c r="R29" s="43">
        <f t="shared" si="0"/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43">
        <f t="shared" si="1"/>
        <v>0</v>
      </c>
      <c r="Y29" s="24">
        <v>0</v>
      </c>
      <c r="Z29" s="36">
        <f t="shared" si="2"/>
        <v>0</v>
      </c>
      <c r="AA29" s="24">
        <v>0</v>
      </c>
      <c r="AB29" s="36">
        <f t="shared" si="3"/>
        <v>0</v>
      </c>
      <c r="AC29" s="24">
        <v>0</v>
      </c>
      <c r="AD29" s="24">
        <v>0</v>
      </c>
      <c r="AE29" s="24">
        <v>0</v>
      </c>
      <c r="AF29" s="24">
        <v>0</v>
      </c>
      <c r="AG29" s="34">
        <f t="shared" si="4"/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36">
        <f t="shared" si="5"/>
        <v>0</v>
      </c>
      <c r="AN29" s="37">
        <v>0</v>
      </c>
      <c r="AO29" s="34">
        <f t="shared" si="6"/>
        <v>0</v>
      </c>
      <c r="AP29" s="34">
        <f t="shared" si="7"/>
        <v>500</v>
      </c>
      <c r="AQ29" s="62" t="s">
        <v>53</v>
      </c>
    </row>
    <row r="30" s="4" customFormat="1" ht="21" customHeight="1" spans="1:43">
      <c r="A30" s="19">
        <v>25</v>
      </c>
      <c r="B30" s="24" t="s">
        <v>138</v>
      </c>
      <c r="C30" s="25" t="s">
        <v>49</v>
      </c>
      <c r="D30" s="24" t="s">
        <v>135</v>
      </c>
      <c r="E30" s="24" t="s">
        <v>139</v>
      </c>
      <c r="F30" s="26">
        <v>43711</v>
      </c>
      <c r="G30" s="26" t="s">
        <v>52</v>
      </c>
      <c r="H30" s="27" t="s">
        <v>52</v>
      </c>
      <c r="I30" s="24">
        <v>22</v>
      </c>
      <c r="J30" s="24">
        <v>0</v>
      </c>
      <c r="K30" s="24">
        <v>1000</v>
      </c>
      <c r="L30" s="24">
        <v>1000</v>
      </c>
      <c r="M30" s="24">
        <v>0</v>
      </c>
      <c r="N30" s="24">
        <v>0</v>
      </c>
      <c r="O30" s="24">
        <v>0</v>
      </c>
      <c r="P30" s="36">
        <f t="shared" si="8"/>
        <v>1000</v>
      </c>
      <c r="Q30" s="24">
        <v>0</v>
      </c>
      <c r="R30" s="43">
        <f t="shared" si="0"/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43">
        <f t="shared" si="1"/>
        <v>0</v>
      </c>
      <c r="Y30" s="24">
        <v>0</v>
      </c>
      <c r="Z30" s="36">
        <f t="shared" si="2"/>
        <v>0</v>
      </c>
      <c r="AA30" s="24">
        <v>0</v>
      </c>
      <c r="AB30" s="36">
        <f t="shared" si="3"/>
        <v>0</v>
      </c>
      <c r="AC30" s="24">
        <v>0</v>
      </c>
      <c r="AD30" s="24">
        <v>0</v>
      </c>
      <c r="AE30" s="24">
        <v>0</v>
      </c>
      <c r="AF30" s="24">
        <v>0</v>
      </c>
      <c r="AG30" s="34">
        <f t="shared" si="4"/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36">
        <f t="shared" si="5"/>
        <v>0</v>
      </c>
      <c r="AN30" s="37">
        <v>0</v>
      </c>
      <c r="AO30" s="34">
        <f t="shared" si="6"/>
        <v>0</v>
      </c>
      <c r="AP30" s="34">
        <f t="shared" si="7"/>
        <v>1000</v>
      </c>
      <c r="AQ30" s="62" t="s">
        <v>53</v>
      </c>
    </row>
    <row r="31" s="4" customFormat="1" ht="21" customHeight="1" spans="1:43">
      <c r="A31" s="19">
        <v>26</v>
      </c>
      <c r="B31" s="24" t="s">
        <v>140</v>
      </c>
      <c r="C31" s="25" t="s">
        <v>49</v>
      </c>
      <c r="D31" s="24" t="s">
        <v>141</v>
      </c>
      <c r="E31" s="24" t="s">
        <v>142</v>
      </c>
      <c r="F31" s="45" t="s">
        <v>143</v>
      </c>
      <c r="G31" s="45" t="s">
        <v>144</v>
      </c>
      <c r="H31" s="27" t="s">
        <v>52</v>
      </c>
      <c r="I31" s="24">
        <v>22</v>
      </c>
      <c r="J31" s="24">
        <v>9600</v>
      </c>
      <c r="K31" s="24">
        <v>12000</v>
      </c>
      <c r="L31" s="24">
        <v>3000</v>
      </c>
      <c r="M31" s="24">
        <v>8700</v>
      </c>
      <c r="N31" s="24">
        <v>0</v>
      </c>
      <c r="O31" s="24">
        <v>300</v>
      </c>
      <c r="P31" s="36">
        <f t="shared" si="8"/>
        <v>12000</v>
      </c>
      <c r="Q31" s="24">
        <v>0</v>
      </c>
      <c r="R31" s="43">
        <f t="shared" si="0"/>
        <v>0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43">
        <f t="shared" si="1"/>
        <v>0</v>
      </c>
      <c r="Y31" s="24">
        <v>0</v>
      </c>
      <c r="Z31" s="36">
        <f t="shared" si="2"/>
        <v>0</v>
      </c>
      <c r="AA31" s="24">
        <v>0</v>
      </c>
      <c r="AB31" s="36">
        <f t="shared" si="3"/>
        <v>0</v>
      </c>
      <c r="AC31" s="24">
        <v>0</v>
      </c>
      <c r="AD31" s="24">
        <v>0</v>
      </c>
      <c r="AE31" s="24">
        <v>0</v>
      </c>
      <c r="AF31" s="24">
        <v>0</v>
      </c>
      <c r="AG31" s="34">
        <f t="shared" si="4"/>
        <v>0</v>
      </c>
      <c r="AH31" s="53">
        <v>240</v>
      </c>
      <c r="AI31" s="53">
        <v>65.1</v>
      </c>
      <c r="AJ31" s="53">
        <v>13.02</v>
      </c>
      <c r="AK31" s="53">
        <v>0</v>
      </c>
      <c r="AL31" s="25">
        <v>300</v>
      </c>
      <c r="AM31" s="36">
        <f t="shared" si="5"/>
        <v>618.12</v>
      </c>
      <c r="AN31" s="37">
        <v>0</v>
      </c>
      <c r="AO31" s="34">
        <f t="shared" si="6"/>
        <v>618.12</v>
      </c>
      <c r="AP31" s="34">
        <f t="shared" si="7"/>
        <v>11382</v>
      </c>
      <c r="AQ31" s="62"/>
    </row>
    <row r="32" s="4" customFormat="1" ht="21" customHeight="1" spans="1:43">
      <c r="A32" s="19">
        <v>27</v>
      </c>
      <c r="B32" s="24" t="s">
        <v>145</v>
      </c>
      <c r="C32" s="25" t="s">
        <v>49</v>
      </c>
      <c r="D32" s="24" t="s">
        <v>62</v>
      </c>
      <c r="E32" s="24" t="s">
        <v>146</v>
      </c>
      <c r="F32" s="45" t="s">
        <v>147</v>
      </c>
      <c r="G32" s="45" t="s">
        <v>148</v>
      </c>
      <c r="H32" s="27" t="s">
        <v>52</v>
      </c>
      <c r="I32" s="24">
        <v>22</v>
      </c>
      <c r="J32" s="24">
        <v>3500</v>
      </c>
      <c r="K32" s="24">
        <v>4000</v>
      </c>
      <c r="L32" s="24">
        <v>3000</v>
      </c>
      <c r="M32" s="24">
        <v>700</v>
      </c>
      <c r="N32" s="24">
        <v>0</v>
      </c>
      <c r="O32" s="24">
        <v>300</v>
      </c>
      <c r="P32" s="36">
        <f t="shared" si="8"/>
        <v>4000</v>
      </c>
      <c r="Q32" s="24">
        <v>0</v>
      </c>
      <c r="R32" s="43">
        <f t="shared" si="0"/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43">
        <f t="shared" si="1"/>
        <v>0</v>
      </c>
      <c r="Y32" s="24">
        <v>8</v>
      </c>
      <c r="Z32" s="36">
        <f t="shared" si="2"/>
        <v>182</v>
      </c>
      <c r="AA32" s="24">
        <v>0</v>
      </c>
      <c r="AB32" s="36">
        <f t="shared" si="3"/>
        <v>0</v>
      </c>
      <c r="AC32" s="24">
        <v>0</v>
      </c>
      <c r="AD32" s="24">
        <v>0</v>
      </c>
      <c r="AE32" s="24">
        <v>0</v>
      </c>
      <c r="AF32" s="24">
        <v>0</v>
      </c>
      <c r="AG32" s="34">
        <f t="shared" si="4"/>
        <v>182</v>
      </c>
      <c r="AH32" s="53">
        <v>293.12</v>
      </c>
      <c r="AI32" s="53">
        <v>73.28</v>
      </c>
      <c r="AJ32" s="53">
        <v>0</v>
      </c>
      <c r="AK32" s="53">
        <v>5</v>
      </c>
      <c r="AL32" s="25">
        <v>105</v>
      </c>
      <c r="AM32" s="36">
        <f t="shared" si="5"/>
        <v>476.4</v>
      </c>
      <c r="AN32" s="37">
        <v>0</v>
      </c>
      <c r="AO32" s="34">
        <f t="shared" si="6"/>
        <v>476.4</v>
      </c>
      <c r="AP32" s="34">
        <f t="shared" si="7"/>
        <v>3342</v>
      </c>
      <c r="AQ32" s="62"/>
    </row>
    <row r="33" s="4" customFormat="1" ht="21" customHeight="1" spans="1:43">
      <c r="A33" s="19">
        <v>28</v>
      </c>
      <c r="B33" s="24" t="s">
        <v>149</v>
      </c>
      <c r="C33" s="25" t="s">
        <v>49</v>
      </c>
      <c r="D33" s="24" t="s">
        <v>141</v>
      </c>
      <c r="E33" s="24" t="s">
        <v>142</v>
      </c>
      <c r="F33" s="45" t="s">
        <v>150</v>
      </c>
      <c r="G33" s="26">
        <v>43327</v>
      </c>
      <c r="H33" s="27" t="s">
        <v>52</v>
      </c>
      <c r="I33" s="24">
        <v>22</v>
      </c>
      <c r="J33" s="24">
        <v>4800</v>
      </c>
      <c r="K33" s="24">
        <v>6000</v>
      </c>
      <c r="L33" s="24">
        <v>3000</v>
      </c>
      <c r="M33" s="71">
        <v>2700</v>
      </c>
      <c r="N33" s="24">
        <v>0</v>
      </c>
      <c r="O33" s="24">
        <v>300</v>
      </c>
      <c r="P33" s="36">
        <f t="shared" si="8"/>
        <v>6000</v>
      </c>
      <c r="Q33" s="24">
        <v>0</v>
      </c>
      <c r="R33" s="43">
        <f t="shared" si="0"/>
        <v>0</v>
      </c>
      <c r="S33" s="24">
        <v>0</v>
      </c>
      <c r="T33" s="24">
        <v>0</v>
      </c>
      <c r="U33" s="24">
        <v>0</v>
      </c>
      <c r="V33" s="24">
        <v>0</v>
      </c>
      <c r="W33" s="24">
        <v>0</v>
      </c>
      <c r="X33" s="43">
        <f t="shared" si="1"/>
        <v>0</v>
      </c>
      <c r="Y33" s="24">
        <v>0</v>
      </c>
      <c r="Z33" s="36">
        <f t="shared" si="2"/>
        <v>0</v>
      </c>
      <c r="AA33" s="24">
        <v>0</v>
      </c>
      <c r="AB33" s="36">
        <f t="shared" si="3"/>
        <v>0</v>
      </c>
      <c r="AC33" s="24">
        <v>0</v>
      </c>
      <c r="AD33" s="24">
        <v>0</v>
      </c>
      <c r="AE33" s="24">
        <v>0</v>
      </c>
      <c r="AF33" s="24">
        <v>0</v>
      </c>
      <c r="AG33" s="34">
        <f t="shared" si="4"/>
        <v>0</v>
      </c>
      <c r="AH33" s="53">
        <v>293.12</v>
      </c>
      <c r="AI33" s="53">
        <v>73.28</v>
      </c>
      <c r="AJ33" s="53">
        <v>0</v>
      </c>
      <c r="AK33" s="53">
        <v>5</v>
      </c>
      <c r="AL33" s="25">
        <v>105</v>
      </c>
      <c r="AM33" s="36">
        <f t="shared" si="5"/>
        <v>476.4</v>
      </c>
      <c r="AN33" s="37">
        <v>0</v>
      </c>
      <c r="AO33" s="34">
        <f t="shared" si="6"/>
        <v>476.4</v>
      </c>
      <c r="AP33" s="34">
        <f t="shared" si="7"/>
        <v>5524</v>
      </c>
      <c r="AQ33" s="62"/>
    </row>
    <row r="34" s="5" customFormat="1" ht="21" customHeight="1" spans="1:43">
      <c r="A34" s="19">
        <v>29</v>
      </c>
      <c r="B34" s="24" t="s">
        <v>151</v>
      </c>
      <c r="C34" s="25" t="s">
        <v>49</v>
      </c>
      <c r="D34" s="24" t="s">
        <v>141</v>
      </c>
      <c r="E34" s="24" t="s">
        <v>142</v>
      </c>
      <c r="F34" s="45" t="s">
        <v>152</v>
      </c>
      <c r="G34" s="26">
        <v>43354</v>
      </c>
      <c r="H34" s="27" t="s">
        <v>52</v>
      </c>
      <c r="I34" s="24">
        <v>22</v>
      </c>
      <c r="J34" s="24">
        <v>4000</v>
      </c>
      <c r="K34" s="24">
        <v>5000</v>
      </c>
      <c r="L34" s="24">
        <v>3000</v>
      </c>
      <c r="M34" s="37">
        <v>1700</v>
      </c>
      <c r="N34" s="24">
        <v>0</v>
      </c>
      <c r="O34" s="24">
        <v>300</v>
      </c>
      <c r="P34" s="36">
        <f t="shared" si="8"/>
        <v>5000</v>
      </c>
      <c r="Q34" s="24">
        <v>0</v>
      </c>
      <c r="R34" s="43">
        <f t="shared" si="0"/>
        <v>0</v>
      </c>
      <c r="S34" s="24">
        <v>0</v>
      </c>
      <c r="T34" s="24">
        <v>100</v>
      </c>
      <c r="U34" s="24">
        <v>0</v>
      </c>
      <c r="V34" s="24">
        <v>0</v>
      </c>
      <c r="W34" s="24">
        <v>0</v>
      </c>
      <c r="X34" s="43">
        <f t="shared" si="1"/>
        <v>100</v>
      </c>
      <c r="Y34" s="24">
        <v>0</v>
      </c>
      <c r="Z34" s="36">
        <f t="shared" si="2"/>
        <v>0</v>
      </c>
      <c r="AA34" s="24">
        <v>0</v>
      </c>
      <c r="AB34" s="36">
        <f t="shared" si="3"/>
        <v>0</v>
      </c>
      <c r="AC34" s="24">
        <v>0</v>
      </c>
      <c r="AD34" s="24">
        <v>0</v>
      </c>
      <c r="AE34" s="24">
        <v>0</v>
      </c>
      <c r="AF34" s="24">
        <v>0</v>
      </c>
      <c r="AG34" s="34">
        <f t="shared" si="4"/>
        <v>0</v>
      </c>
      <c r="AH34" s="53">
        <v>293.12</v>
      </c>
      <c r="AI34" s="53">
        <v>73.28</v>
      </c>
      <c r="AJ34" s="53">
        <v>0</v>
      </c>
      <c r="AK34" s="53">
        <v>5</v>
      </c>
      <c r="AL34" s="25">
        <v>105</v>
      </c>
      <c r="AM34" s="36">
        <f t="shared" si="5"/>
        <v>476.4</v>
      </c>
      <c r="AN34" s="37">
        <v>0</v>
      </c>
      <c r="AO34" s="34">
        <f t="shared" si="6"/>
        <v>476.4</v>
      </c>
      <c r="AP34" s="34">
        <f t="shared" si="7"/>
        <v>4624</v>
      </c>
      <c r="AQ34" s="62"/>
    </row>
    <row r="35" s="6" customFormat="1" ht="27.75" customHeight="1" spans="1:43">
      <c r="A35" s="29" t="s">
        <v>153</v>
      </c>
      <c r="B35" s="21" t="s">
        <v>52</v>
      </c>
      <c r="C35" s="25" t="s">
        <v>52</v>
      </c>
      <c r="D35" s="21" t="s">
        <v>52</v>
      </c>
      <c r="E35" s="21" t="s">
        <v>52</v>
      </c>
      <c r="F35" s="22" t="s">
        <v>52</v>
      </c>
      <c r="G35" s="22" t="s">
        <v>52</v>
      </c>
      <c r="H35" s="23" t="s">
        <v>52</v>
      </c>
      <c r="I35" s="21" t="s">
        <v>52</v>
      </c>
      <c r="J35" s="33">
        <f t="shared" ref="J35:AP35" si="9">SUM(J6:J34)</f>
        <v>78760</v>
      </c>
      <c r="K35" s="33">
        <f t="shared" si="9"/>
        <v>191074</v>
      </c>
      <c r="L35" s="33">
        <f t="shared" si="9"/>
        <v>82518</v>
      </c>
      <c r="M35" s="33">
        <f t="shared" si="9"/>
        <v>90874</v>
      </c>
      <c r="N35" s="33">
        <f t="shared" si="9"/>
        <v>0</v>
      </c>
      <c r="O35" s="33">
        <f t="shared" si="9"/>
        <v>6600</v>
      </c>
      <c r="P35" s="33">
        <f t="shared" si="9"/>
        <v>179992</v>
      </c>
      <c r="Q35" s="33">
        <f t="shared" si="9"/>
        <v>337</v>
      </c>
      <c r="R35" s="33">
        <f t="shared" si="9"/>
        <v>11262</v>
      </c>
      <c r="S35" s="33">
        <f t="shared" si="9"/>
        <v>3600</v>
      </c>
      <c r="T35" s="33">
        <f t="shared" si="9"/>
        <v>100</v>
      </c>
      <c r="U35" s="33">
        <f t="shared" si="9"/>
        <v>2050</v>
      </c>
      <c r="V35" s="33">
        <f t="shared" si="9"/>
        <v>0</v>
      </c>
      <c r="W35" s="33">
        <f t="shared" si="9"/>
        <v>3658.12</v>
      </c>
      <c r="X35" s="33">
        <f t="shared" si="9"/>
        <v>20670.12</v>
      </c>
      <c r="Y35" s="33">
        <f t="shared" si="9"/>
        <v>43</v>
      </c>
      <c r="Z35" s="33">
        <f t="shared" si="9"/>
        <v>923</v>
      </c>
      <c r="AA35" s="33">
        <f t="shared" si="9"/>
        <v>0</v>
      </c>
      <c r="AB35" s="33">
        <f t="shared" si="9"/>
        <v>0</v>
      </c>
      <c r="AC35" s="33">
        <f t="shared" si="9"/>
        <v>40</v>
      </c>
      <c r="AD35" s="33">
        <f t="shared" si="9"/>
        <v>0</v>
      </c>
      <c r="AE35" s="33">
        <f t="shared" si="9"/>
        <v>0</v>
      </c>
      <c r="AF35" s="33">
        <f t="shared" si="9"/>
        <v>600</v>
      </c>
      <c r="AG35" s="33">
        <f t="shared" si="9"/>
        <v>1563</v>
      </c>
      <c r="AH35" s="33">
        <f t="shared" si="9"/>
        <v>5514.56</v>
      </c>
      <c r="AI35" s="33">
        <f t="shared" si="9"/>
        <v>1526.54</v>
      </c>
      <c r="AJ35" s="33">
        <f t="shared" si="9"/>
        <v>261.34</v>
      </c>
      <c r="AK35" s="33">
        <f t="shared" si="9"/>
        <v>15</v>
      </c>
      <c r="AL35" s="33">
        <f t="shared" si="9"/>
        <v>6415</v>
      </c>
      <c r="AM35" s="33">
        <f t="shared" si="9"/>
        <v>13732.44</v>
      </c>
      <c r="AN35" s="33">
        <f t="shared" si="9"/>
        <v>0</v>
      </c>
      <c r="AO35" s="33">
        <f t="shared" si="9"/>
        <v>13732.44</v>
      </c>
      <c r="AP35" s="33">
        <f>SUM(AP6:AP34)</f>
        <v>185370</v>
      </c>
      <c r="AQ35" s="62"/>
    </row>
    <row r="36" spans="1:42">
      <c r="A36" s="30" t="s">
        <v>156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</row>
    <row r="40" ht="15.6" customHeight="1"/>
    <row r="43" spans="34:40">
      <c r="AH43" s="13"/>
      <c r="AI43" s="55"/>
      <c r="AJ43" s="55"/>
      <c r="AK43" s="55"/>
      <c r="AL43" s="13"/>
      <c r="AM43" s="13"/>
      <c r="AN43" s="13"/>
    </row>
    <row r="44" spans="33:40">
      <c r="AG44" s="15"/>
      <c r="AH44" s="15"/>
      <c r="AL44" s="15"/>
      <c r="AM44" s="15"/>
      <c r="AN44" s="15"/>
    </row>
  </sheetData>
  <sheetProtection selectLockedCells="1" insertRows="0" deleteRows="0"/>
  <mergeCells count="51">
    <mergeCell ref="A1:AP1"/>
    <mergeCell ref="A2:F2"/>
    <mergeCell ref="G2:P2"/>
    <mergeCell ref="Q2:X2"/>
    <mergeCell ref="Y2:AG2"/>
    <mergeCell ref="AH2:AP2"/>
    <mergeCell ref="L3:P3"/>
    <mergeCell ref="Q3:X3"/>
    <mergeCell ref="Y3:AG3"/>
    <mergeCell ref="AH3:AM3"/>
    <mergeCell ref="AN3:AO3"/>
    <mergeCell ref="Q4:R4"/>
    <mergeCell ref="Y4:Z4"/>
    <mergeCell ref="AA4:AB4"/>
    <mergeCell ref="A36:AP36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4:L5"/>
    <mergeCell ref="M4:M5"/>
    <mergeCell ref="N4:N5"/>
    <mergeCell ref="O4:O5"/>
    <mergeCell ref="P4:P5"/>
    <mergeCell ref="S4:S5"/>
    <mergeCell ref="T4:T5"/>
    <mergeCell ref="U4:U5"/>
    <mergeCell ref="V4:V5"/>
    <mergeCell ref="W4:W5"/>
    <mergeCell ref="X4:X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3:AP5"/>
  </mergeCells>
  <conditionalFormatting sqref="B$1:B$1048576">
    <cfRule type="duplicateValues" dxfId="0" priority="2"/>
  </conditionalFormatting>
  <conditionalFormatting sqref="B2:B1048576">
    <cfRule type="duplicateValues" dxfId="0" priority="1"/>
  </conditionalFormatting>
  <printOptions horizontalCentered="1"/>
  <pageMargins left="0.196527777777778" right="0" top="0" bottom="0" header="0.156944444444444" footer="0.156944444444444"/>
  <pageSetup paperSize="8" scale="90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Q28"/>
  <sheetViews>
    <sheetView showGridLines="0" topLeftCell="N10" workbookViewId="0">
      <selection activeCell="G16" sqref="G16"/>
    </sheetView>
  </sheetViews>
  <sheetFormatPr defaultColWidth="9" defaultRowHeight="16.5"/>
  <cols>
    <col min="1" max="1" width="4.5" style="7" customWidth="1"/>
    <col min="2" max="2" width="7.5" style="8" customWidth="1"/>
    <col min="3" max="3" width="10.75" style="8" customWidth="1"/>
    <col min="4" max="4" width="10.5" style="7" customWidth="1"/>
    <col min="5" max="5" width="12.875" style="7" customWidth="1"/>
    <col min="6" max="6" width="9.75" style="9" customWidth="1"/>
    <col min="7" max="7" width="9.375" style="9" customWidth="1"/>
    <col min="8" max="8" width="8.875" style="10" customWidth="1"/>
    <col min="9" max="9" width="5.25" style="8" customWidth="1"/>
    <col min="10" max="11" width="7.5" style="8" customWidth="1"/>
    <col min="12" max="12" width="6.75" style="8" customWidth="1"/>
    <col min="13" max="13" width="6.875" style="8" customWidth="1"/>
    <col min="14" max="14" width="5.75" style="8" customWidth="1"/>
    <col min="15" max="15" width="5.875" style="8" customWidth="1"/>
    <col min="16" max="16" width="6.75" style="11" customWidth="1"/>
    <col min="17" max="17" width="4.5" style="8" customWidth="1"/>
    <col min="18" max="18" width="5.375" style="12" customWidth="1"/>
    <col min="19" max="19" width="5" style="8" customWidth="1"/>
    <col min="20" max="20" width="6" style="8" customWidth="1"/>
    <col min="21" max="21" width="5.375" style="8" customWidth="1"/>
    <col min="22" max="22" width="4.75" style="8" customWidth="1"/>
    <col min="23" max="23" width="5" style="8" customWidth="1"/>
    <col min="24" max="24" width="6" style="12" customWidth="1"/>
    <col min="25" max="28" width="4.5" style="8" customWidth="1"/>
    <col min="29" max="29" width="4.375" style="8" customWidth="1"/>
    <col min="30" max="30" width="5.125" style="8" customWidth="1"/>
    <col min="31" max="31" width="4.375" style="8" customWidth="1"/>
    <col min="32" max="32" width="4.25" style="8" customWidth="1"/>
    <col min="33" max="33" width="4.625" style="13" customWidth="1"/>
    <col min="34" max="34" width="4.875" style="14" customWidth="1"/>
    <col min="35" max="35" width="4.5" style="12" customWidth="1"/>
    <col min="36" max="36" width="4.75" style="12" customWidth="1"/>
    <col min="37" max="37" width="4.5" style="12" customWidth="1"/>
    <col min="38" max="38" width="5.875" style="14" customWidth="1"/>
    <col min="39" max="39" width="7" style="14" customWidth="1"/>
    <col min="40" max="40" width="5.375" style="14" customWidth="1"/>
    <col min="41" max="41" width="6.625" style="15" customWidth="1"/>
    <col min="42" max="42" width="7.5" style="11" customWidth="1"/>
    <col min="43" max="43" width="49.5" style="16" hidden="1" customWidth="1"/>
    <col min="44" max="16384" width="9" style="7"/>
  </cols>
  <sheetData>
    <row r="1" s="1" customFormat="1" ht="29.1" customHeight="1" spans="1:43">
      <c r="A1" s="17" t="s">
        <v>159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56"/>
    </row>
    <row r="2" s="2" customFormat="1" ht="15.75" customHeight="1" spans="1:43">
      <c r="A2" s="19" t="s">
        <v>1</v>
      </c>
      <c r="B2" s="19"/>
      <c r="C2" s="19"/>
      <c r="D2" s="19"/>
      <c r="E2" s="19"/>
      <c r="F2" s="19"/>
      <c r="G2" s="19" t="s">
        <v>160</v>
      </c>
      <c r="H2" s="19"/>
      <c r="I2" s="19"/>
      <c r="J2" s="19"/>
      <c r="K2" s="19"/>
      <c r="L2" s="19"/>
      <c r="M2" s="19"/>
      <c r="N2" s="19"/>
      <c r="O2" s="19"/>
      <c r="P2" s="19"/>
      <c r="Q2" s="38" t="s">
        <v>3</v>
      </c>
      <c r="R2" s="38"/>
      <c r="S2" s="38"/>
      <c r="T2" s="38"/>
      <c r="U2" s="38"/>
      <c r="V2" s="38"/>
      <c r="W2" s="38"/>
      <c r="X2" s="38"/>
      <c r="Y2" s="47" t="s">
        <v>4</v>
      </c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57"/>
      <c r="AQ2" s="58"/>
    </row>
    <row r="3" s="3" customFormat="1" ht="14.25" customHeight="1" spans="1:43">
      <c r="A3" s="20" t="s">
        <v>5</v>
      </c>
      <c r="B3" s="21" t="s">
        <v>6</v>
      </c>
      <c r="C3" s="21" t="s">
        <v>7</v>
      </c>
      <c r="D3" s="21" t="s">
        <v>7</v>
      </c>
      <c r="E3" s="21" t="s">
        <v>8</v>
      </c>
      <c r="F3" s="22" t="s">
        <v>9</v>
      </c>
      <c r="G3" s="22" t="s">
        <v>10</v>
      </c>
      <c r="H3" s="23" t="s">
        <v>11</v>
      </c>
      <c r="I3" s="31" t="s">
        <v>12</v>
      </c>
      <c r="J3" s="21" t="s">
        <v>13</v>
      </c>
      <c r="K3" s="21" t="s">
        <v>14</v>
      </c>
      <c r="L3" s="21" t="s">
        <v>15</v>
      </c>
      <c r="M3" s="21"/>
      <c r="N3" s="21"/>
      <c r="O3" s="21"/>
      <c r="P3" s="21"/>
      <c r="Q3" s="39" t="s">
        <v>16</v>
      </c>
      <c r="R3" s="39"/>
      <c r="S3" s="39"/>
      <c r="T3" s="39"/>
      <c r="U3" s="39"/>
      <c r="V3" s="39"/>
      <c r="W3" s="39"/>
      <c r="X3" s="39"/>
      <c r="Y3" s="20" t="s">
        <v>17</v>
      </c>
      <c r="Z3" s="20"/>
      <c r="AA3" s="20"/>
      <c r="AB3" s="20"/>
      <c r="AC3" s="20"/>
      <c r="AD3" s="20"/>
      <c r="AE3" s="20"/>
      <c r="AF3" s="20"/>
      <c r="AG3" s="20"/>
      <c r="AH3" s="50" t="s">
        <v>18</v>
      </c>
      <c r="AI3" s="51"/>
      <c r="AJ3" s="51"/>
      <c r="AK3" s="51"/>
      <c r="AL3" s="51"/>
      <c r="AM3" s="52"/>
      <c r="AN3" s="50"/>
      <c r="AO3" s="52"/>
      <c r="AP3" s="59" t="s">
        <v>19</v>
      </c>
      <c r="AQ3" s="60"/>
    </row>
    <row r="4" s="2" customFormat="1" ht="14.25" spans="1:43">
      <c r="A4" s="20"/>
      <c r="B4" s="21"/>
      <c r="C4" s="21"/>
      <c r="D4" s="21"/>
      <c r="E4" s="21"/>
      <c r="F4" s="22"/>
      <c r="G4" s="22"/>
      <c r="H4" s="23"/>
      <c r="I4" s="32"/>
      <c r="J4" s="21"/>
      <c r="K4" s="21"/>
      <c r="L4" s="33" t="s">
        <v>20</v>
      </c>
      <c r="M4" s="33" t="s">
        <v>21</v>
      </c>
      <c r="N4" s="33" t="s">
        <v>22</v>
      </c>
      <c r="O4" s="33" t="s">
        <v>23</v>
      </c>
      <c r="P4" s="34" t="s">
        <v>24</v>
      </c>
      <c r="Q4" s="33" t="s">
        <v>25</v>
      </c>
      <c r="R4" s="33"/>
      <c r="S4" s="33" t="s">
        <v>26</v>
      </c>
      <c r="T4" s="33" t="s">
        <v>27</v>
      </c>
      <c r="U4" s="40" t="s">
        <v>28</v>
      </c>
      <c r="V4" s="33" t="s">
        <v>29</v>
      </c>
      <c r="W4" s="33" t="s">
        <v>16</v>
      </c>
      <c r="X4" s="41" t="s">
        <v>24</v>
      </c>
      <c r="Y4" s="49" t="s">
        <v>30</v>
      </c>
      <c r="Z4" s="49"/>
      <c r="AA4" s="49" t="s">
        <v>31</v>
      </c>
      <c r="AB4" s="49"/>
      <c r="AC4" s="33" t="s">
        <v>32</v>
      </c>
      <c r="AD4" s="33" t="s">
        <v>33</v>
      </c>
      <c r="AE4" s="33" t="s">
        <v>34</v>
      </c>
      <c r="AF4" s="33" t="s">
        <v>35</v>
      </c>
      <c r="AG4" s="33" t="s">
        <v>24</v>
      </c>
      <c r="AH4" s="41" t="s">
        <v>36</v>
      </c>
      <c r="AI4" s="41" t="s">
        <v>37</v>
      </c>
      <c r="AJ4" s="41" t="s">
        <v>38</v>
      </c>
      <c r="AK4" s="41" t="s">
        <v>39</v>
      </c>
      <c r="AL4" s="41" t="s">
        <v>40</v>
      </c>
      <c r="AM4" s="19" t="s">
        <v>41</v>
      </c>
      <c r="AN4" s="19" t="s">
        <v>42</v>
      </c>
      <c r="AO4" s="61" t="s">
        <v>43</v>
      </c>
      <c r="AP4" s="59"/>
      <c r="AQ4" s="58"/>
    </row>
    <row r="5" s="4" customFormat="1" ht="28.5" spans="1:43">
      <c r="A5" s="20"/>
      <c r="B5" s="21"/>
      <c r="C5" s="21"/>
      <c r="D5" s="21"/>
      <c r="E5" s="21"/>
      <c r="F5" s="22"/>
      <c r="G5" s="22"/>
      <c r="H5" s="23"/>
      <c r="I5" s="35"/>
      <c r="J5" s="21"/>
      <c r="K5" s="21"/>
      <c r="L5" s="33"/>
      <c r="M5" s="33"/>
      <c r="N5" s="33"/>
      <c r="O5" s="33"/>
      <c r="P5" s="34"/>
      <c r="Q5" s="33" t="s">
        <v>44</v>
      </c>
      <c r="R5" s="41" t="s">
        <v>45</v>
      </c>
      <c r="S5" s="33"/>
      <c r="T5" s="33"/>
      <c r="U5" s="42"/>
      <c r="V5" s="33"/>
      <c r="W5" s="33"/>
      <c r="X5" s="41"/>
      <c r="Y5" s="33" t="s">
        <v>46</v>
      </c>
      <c r="Z5" s="33" t="s">
        <v>30</v>
      </c>
      <c r="AA5" s="33" t="s">
        <v>47</v>
      </c>
      <c r="AB5" s="33" t="s">
        <v>31</v>
      </c>
      <c r="AC5" s="33"/>
      <c r="AD5" s="33"/>
      <c r="AE5" s="33"/>
      <c r="AF5" s="33"/>
      <c r="AG5" s="33"/>
      <c r="AH5" s="41"/>
      <c r="AI5" s="41"/>
      <c r="AJ5" s="41"/>
      <c r="AK5" s="41"/>
      <c r="AL5" s="41"/>
      <c r="AM5" s="19"/>
      <c r="AN5" s="19"/>
      <c r="AO5" s="61"/>
      <c r="AP5" s="59"/>
      <c r="AQ5" s="62"/>
    </row>
    <row r="6" s="4" customFormat="1" ht="21" customHeight="1" spans="1:43">
      <c r="A6" s="19">
        <v>1</v>
      </c>
      <c r="B6" s="24" t="s">
        <v>56</v>
      </c>
      <c r="C6" s="25" t="s">
        <v>57</v>
      </c>
      <c r="D6" s="24" t="s">
        <v>50</v>
      </c>
      <c r="E6" s="24" t="s">
        <v>55</v>
      </c>
      <c r="F6" s="26">
        <v>43191</v>
      </c>
      <c r="G6" s="26" t="s">
        <v>52</v>
      </c>
      <c r="H6" s="27" t="s">
        <v>52</v>
      </c>
      <c r="I6" s="24">
        <v>22</v>
      </c>
      <c r="J6" s="24">
        <v>0</v>
      </c>
      <c r="K6" s="24">
        <v>30042</v>
      </c>
      <c r="L6" s="24">
        <v>5000</v>
      </c>
      <c r="M6" s="24">
        <v>24542</v>
      </c>
      <c r="N6" s="24">
        <v>0</v>
      </c>
      <c r="O6" s="24">
        <v>500</v>
      </c>
      <c r="P6" s="36">
        <f>SUM(L6:O6)</f>
        <v>30042</v>
      </c>
      <c r="Q6" s="24">
        <v>0</v>
      </c>
      <c r="R6" s="43">
        <f>ROUND(P6/23/8*Q6,0)</f>
        <v>0</v>
      </c>
      <c r="S6" s="24">
        <v>1200</v>
      </c>
      <c r="T6" s="24">
        <v>0</v>
      </c>
      <c r="U6" s="24">
        <v>0</v>
      </c>
      <c r="V6" s="24">
        <v>0</v>
      </c>
      <c r="W6" s="24">
        <v>0</v>
      </c>
      <c r="X6" s="43">
        <f>SUM(R6:W6)</f>
        <v>1200</v>
      </c>
      <c r="Y6" s="24">
        <v>0</v>
      </c>
      <c r="Z6" s="36">
        <f>ROUND(P6/I6/8*Y6,0)</f>
        <v>0</v>
      </c>
      <c r="AA6" s="24">
        <v>0</v>
      </c>
      <c r="AB6" s="36">
        <f>ROUND(P6/I6/8*AA6*0.4,0)</f>
        <v>0</v>
      </c>
      <c r="AC6" s="24">
        <v>0</v>
      </c>
      <c r="AD6" s="24">
        <v>0</v>
      </c>
      <c r="AE6" s="24">
        <v>0</v>
      </c>
      <c r="AF6" s="24">
        <v>0</v>
      </c>
      <c r="AG6" s="34">
        <f>SUM(Z6,AB6,AC6:AF6)</f>
        <v>0</v>
      </c>
      <c r="AH6" s="53">
        <v>0</v>
      </c>
      <c r="AI6" s="53">
        <v>0</v>
      </c>
      <c r="AJ6" s="53">
        <v>0</v>
      </c>
      <c r="AK6" s="53">
        <v>0</v>
      </c>
      <c r="AL6" s="53">
        <v>0</v>
      </c>
      <c r="AM6" s="36">
        <f>SUM(AH6:AL6)</f>
        <v>0</v>
      </c>
      <c r="AN6" s="37">
        <v>0</v>
      </c>
      <c r="AO6" s="34">
        <f>SUM(AM6:AN6)</f>
        <v>0</v>
      </c>
      <c r="AP6" s="34">
        <f>ROUND(P6+X6-AG6-AO6,0)</f>
        <v>31242</v>
      </c>
      <c r="AQ6" s="62" t="s">
        <v>53</v>
      </c>
    </row>
    <row r="7" s="4" customFormat="1" ht="21" customHeight="1" spans="1:43">
      <c r="A7" s="19">
        <v>2</v>
      </c>
      <c r="B7" s="24" t="s">
        <v>84</v>
      </c>
      <c r="C7" s="25" t="s">
        <v>57</v>
      </c>
      <c r="D7" s="24" t="s">
        <v>85</v>
      </c>
      <c r="E7" s="24" t="s">
        <v>86</v>
      </c>
      <c r="F7" s="26">
        <v>43129</v>
      </c>
      <c r="G7" s="26">
        <v>43203</v>
      </c>
      <c r="H7" s="28">
        <v>43413</v>
      </c>
      <c r="I7" s="24">
        <v>22</v>
      </c>
      <c r="J7" s="24">
        <v>9600</v>
      </c>
      <c r="K7" s="24">
        <v>12000</v>
      </c>
      <c r="L7" s="24">
        <v>3000</v>
      </c>
      <c r="M7" s="37">
        <v>518</v>
      </c>
      <c r="N7" s="24">
        <v>0</v>
      </c>
      <c r="O7" s="24">
        <v>300</v>
      </c>
      <c r="P7" s="36">
        <f>ROUND(K7/I7*7,0)</f>
        <v>3818</v>
      </c>
      <c r="Q7" s="24">
        <v>0</v>
      </c>
      <c r="R7" s="43">
        <f>ROUND(P7/23/8*Q7,0)</f>
        <v>0</v>
      </c>
      <c r="S7" s="24">
        <v>0</v>
      </c>
      <c r="T7" s="24">
        <v>0</v>
      </c>
      <c r="U7" s="24">
        <v>0</v>
      </c>
      <c r="V7" s="24">
        <v>0</v>
      </c>
      <c r="W7" s="68">
        <f>AM7</f>
        <v>618.12</v>
      </c>
      <c r="X7" s="43">
        <f>SUM(R7:W7)</f>
        <v>618.12</v>
      </c>
      <c r="Y7" s="24">
        <v>0</v>
      </c>
      <c r="Z7" s="36">
        <f>ROUND(P7/I7/8*Y7,0)</f>
        <v>0</v>
      </c>
      <c r="AA7" s="24">
        <v>0</v>
      </c>
      <c r="AB7" s="36">
        <f>ROUND(P7/I7/8*AA7*0.4,0)</f>
        <v>0</v>
      </c>
      <c r="AC7" s="24">
        <v>0</v>
      </c>
      <c r="AD7" s="24">
        <v>0</v>
      </c>
      <c r="AE7" s="24">
        <v>0</v>
      </c>
      <c r="AF7" s="24">
        <v>0</v>
      </c>
      <c r="AG7" s="34">
        <f>SUM(Z7,AB7,AC7:AF7)</f>
        <v>0</v>
      </c>
      <c r="AH7" s="24">
        <v>240</v>
      </c>
      <c r="AI7" s="53">
        <v>65.1</v>
      </c>
      <c r="AJ7" s="24">
        <v>13.02</v>
      </c>
      <c r="AK7" s="53">
        <v>0</v>
      </c>
      <c r="AL7" s="53">
        <v>300</v>
      </c>
      <c r="AM7" s="36">
        <f>SUM(AH7:AL7)</f>
        <v>618.12</v>
      </c>
      <c r="AN7" s="37">
        <v>0</v>
      </c>
      <c r="AO7" s="34">
        <f>SUM(AM7:AN7)</f>
        <v>618.12</v>
      </c>
      <c r="AP7" s="34">
        <f>ROUND(P7+X7-AG7-AO7,0)</f>
        <v>3818</v>
      </c>
      <c r="AQ7" s="62" t="s">
        <v>53</v>
      </c>
    </row>
    <row r="8" s="4" customFormat="1" ht="21" customHeight="1" spans="1:43">
      <c r="A8" s="19">
        <v>3</v>
      </c>
      <c r="B8" s="24" t="s">
        <v>89</v>
      </c>
      <c r="C8" s="25" t="s">
        <v>57</v>
      </c>
      <c r="D8" s="24" t="s">
        <v>85</v>
      </c>
      <c r="E8" s="24" t="s">
        <v>90</v>
      </c>
      <c r="F8" s="26">
        <v>43187</v>
      </c>
      <c r="G8" s="26">
        <v>43273</v>
      </c>
      <c r="H8" s="27" t="s">
        <v>52</v>
      </c>
      <c r="I8" s="24">
        <v>22</v>
      </c>
      <c r="J8" s="24">
        <v>7200</v>
      </c>
      <c r="K8" s="24">
        <v>9000</v>
      </c>
      <c r="L8" s="24">
        <v>3000</v>
      </c>
      <c r="M8" s="24">
        <v>5700</v>
      </c>
      <c r="N8" s="24">
        <v>0</v>
      </c>
      <c r="O8" s="24">
        <v>300</v>
      </c>
      <c r="P8" s="36">
        <f>SUM(L8:O8)</f>
        <v>9000</v>
      </c>
      <c r="Q8" s="24">
        <v>0</v>
      </c>
      <c r="R8" s="43">
        <f>ROUND(P8/23/8*Q8,0)</f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43">
        <f>SUM(R8:W8)</f>
        <v>0</v>
      </c>
      <c r="Y8" s="24">
        <v>0</v>
      </c>
      <c r="Z8" s="36">
        <f>ROUND(P8/I8/8*Y8,0)</f>
        <v>0</v>
      </c>
      <c r="AA8" s="24">
        <v>0</v>
      </c>
      <c r="AB8" s="36">
        <f>ROUND(P8/I8/8*AA8*0.4,0)</f>
        <v>0</v>
      </c>
      <c r="AC8" s="37">
        <v>100</v>
      </c>
      <c r="AD8" s="24">
        <v>0</v>
      </c>
      <c r="AE8" s="24">
        <v>0</v>
      </c>
      <c r="AF8" s="24">
        <v>0</v>
      </c>
      <c r="AG8" s="34">
        <f>SUM(Z8,AB8,AC8:AF8)</f>
        <v>100</v>
      </c>
      <c r="AH8" s="24">
        <v>240</v>
      </c>
      <c r="AI8" s="53">
        <v>65.1</v>
      </c>
      <c r="AJ8" s="24">
        <v>13.02</v>
      </c>
      <c r="AK8" s="53">
        <v>0</v>
      </c>
      <c r="AL8" s="53">
        <v>300</v>
      </c>
      <c r="AM8" s="36">
        <f>SUM(AH8:AL8)</f>
        <v>618.12</v>
      </c>
      <c r="AN8" s="37">
        <v>0</v>
      </c>
      <c r="AO8" s="34">
        <f>SUM(AM8:AN8)</f>
        <v>618.12</v>
      </c>
      <c r="AP8" s="34">
        <f>ROUND(P8+X8-AG8-AO8,0)</f>
        <v>8282</v>
      </c>
      <c r="AQ8" s="62"/>
    </row>
    <row r="9" s="4" customFormat="1" ht="21" customHeight="1" spans="1:43">
      <c r="A9" s="19">
        <v>4</v>
      </c>
      <c r="B9" s="24" t="s">
        <v>91</v>
      </c>
      <c r="C9" s="25" t="s">
        <v>57</v>
      </c>
      <c r="D9" s="24" t="s">
        <v>85</v>
      </c>
      <c r="E9" s="24" t="s">
        <v>92</v>
      </c>
      <c r="F9" s="26">
        <v>43166</v>
      </c>
      <c r="G9" s="26">
        <v>43251</v>
      </c>
      <c r="H9" s="27" t="s">
        <v>52</v>
      </c>
      <c r="I9" s="24">
        <v>22</v>
      </c>
      <c r="J9" s="24">
        <v>5600</v>
      </c>
      <c r="K9" s="24">
        <v>7000</v>
      </c>
      <c r="L9" s="24">
        <v>3000</v>
      </c>
      <c r="M9" s="24">
        <v>3500</v>
      </c>
      <c r="N9" s="24">
        <v>0</v>
      </c>
      <c r="O9" s="24">
        <v>500</v>
      </c>
      <c r="P9" s="36">
        <f>SUM(L9:O9)</f>
        <v>7000</v>
      </c>
      <c r="Q9" s="24">
        <v>0</v>
      </c>
      <c r="R9" s="43">
        <f>ROUND(P9/23/8*Q9,0)</f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43">
        <f>SUM(R9:W9)</f>
        <v>0</v>
      </c>
      <c r="Y9" s="24">
        <v>0</v>
      </c>
      <c r="Z9" s="36">
        <f>ROUND(P9/I9/8*Y9,0)</f>
        <v>0</v>
      </c>
      <c r="AA9" s="24">
        <v>0</v>
      </c>
      <c r="AB9" s="36">
        <f>ROUND(P9/I9/8*AA9*0.4,0)</f>
        <v>0</v>
      </c>
      <c r="AC9" s="24">
        <v>0</v>
      </c>
      <c r="AD9" s="24">
        <v>0</v>
      </c>
      <c r="AE9" s="24">
        <v>0</v>
      </c>
      <c r="AF9" s="24">
        <v>0</v>
      </c>
      <c r="AG9" s="34">
        <f>SUM(Z9,AB9,AC9:AF9)</f>
        <v>0</v>
      </c>
      <c r="AH9" s="24">
        <v>240</v>
      </c>
      <c r="AI9" s="53">
        <v>65.1</v>
      </c>
      <c r="AJ9" s="24">
        <v>13.02</v>
      </c>
      <c r="AK9" s="53">
        <v>0</v>
      </c>
      <c r="AL9" s="53">
        <v>300</v>
      </c>
      <c r="AM9" s="36">
        <f>SUM(AH9:AL9)</f>
        <v>618.12</v>
      </c>
      <c r="AN9" s="37">
        <v>0</v>
      </c>
      <c r="AO9" s="34">
        <f>SUM(AM9:AN9)</f>
        <v>618.12</v>
      </c>
      <c r="AP9" s="34">
        <f>ROUND(P9+X9-AG9-AO9,0)</f>
        <v>6382</v>
      </c>
      <c r="AQ9" s="62"/>
    </row>
    <row r="10" s="4" customFormat="1" ht="21" customHeight="1" spans="1:43">
      <c r="A10" s="19">
        <v>5</v>
      </c>
      <c r="B10" s="24" t="s">
        <v>105</v>
      </c>
      <c r="C10" s="25" t="s">
        <v>57</v>
      </c>
      <c r="D10" s="24" t="s">
        <v>85</v>
      </c>
      <c r="E10" s="24" t="s">
        <v>106</v>
      </c>
      <c r="F10" s="26">
        <v>43308</v>
      </c>
      <c r="G10" s="26">
        <v>43356</v>
      </c>
      <c r="H10" s="27" t="s">
        <v>52</v>
      </c>
      <c r="I10" s="24">
        <v>22</v>
      </c>
      <c r="J10" s="24">
        <v>9600</v>
      </c>
      <c r="K10" s="24">
        <v>12000</v>
      </c>
      <c r="L10" s="24">
        <v>4000</v>
      </c>
      <c r="M10" s="36">
        <v>7600</v>
      </c>
      <c r="N10" s="24">
        <v>0</v>
      </c>
      <c r="O10" s="24">
        <v>400</v>
      </c>
      <c r="P10" s="36">
        <f>SUM(L10:O10)</f>
        <v>12000</v>
      </c>
      <c r="Q10" s="24">
        <v>0</v>
      </c>
      <c r="R10" s="43">
        <f>ROUND(P10/23/8*Q10,0)</f>
        <v>0</v>
      </c>
      <c r="S10" s="24">
        <v>0</v>
      </c>
      <c r="T10" s="24">
        <v>0</v>
      </c>
      <c r="U10" s="24">
        <v>0</v>
      </c>
      <c r="V10" s="24">
        <v>0</v>
      </c>
      <c r="W10" s="36">
        <f>AM10+200</f>
        <v>916</v>
      </c>
      <c r="X10" s="43">
        <f>SUM(R10:W10)</f>
        <v>916</v>
      </c>
      <c r="Y10" s="24">
        <v>0</v>
      </c>
      <c r="Z10" s="36">
        <f>ROUND(P10/I10/8*Y10,0)</f>
        <v>0</v>
      </c>
      <c r="AA10" s="24">
        <v>0</v>
      </c>
      <c r="AB10" s="36">
        <f>ROUND(P10/I10/8*AA10*0.4,0)</f>
        <v>0</v>
      </c>
      <c r="AC10" s="24">
        <v>0</v>
      </c>
      <c r="AD10" s="24">
        <v>0</v>
      </c>
      <c r="AE10" s="24">
        <v>0</v>
      </c>
      <c r="AF10" s="24">
        <v>0</v>
      </c>
      <c r="AG10" s="34">
        <f>SUM(Z10,AB10,AC10:AF10)</f>
        <v>0</v>
      </c>
      <c r="AH10" s="24">
        <v>320</v>
      </c>
      <c r="AI10" s="53">
        <v>80</v>
      </c>
      <c r="AJ10" s="24">
        <v>16</v>
      </c>
      <c r="AK10" s="53">
        <v>0</v>
      </c>
      <c r="AL10" s="53">
        <v>300</v>
      </c>
      <c r="AM10" s="36">
        <f>SUM(AH10:AL10)</f>
        <v>716</v>
      </c>
      <c r="AN10" s="37">
        <v>0</v>
      </c>
      <c r="AO10" s="34">
        <f>SUM(AM10:AN10)</f>
        <v>716</v>
      </c>
      <c r="AP10" s="34">
        <f>ROUND(P10+X10-AG10-AO10,0)</f>
        <v>12200</v>
      </c>
      <c r="AQ10" s="62" t="s">
        <v>107</v>
      </c>
    </row>
    <row r="11" s="64" customFormat="1" ht="21" customHeight="1" spans="1:43">
      <c r="A11" s="19">
        <v>6</v>
      </c>
      <c r="B11" s="45" t="s">
        <v>108</v>
      </c>
      <c r="C11" s="66" t="s">
        <v>57</v>
      </c>
      <c r="D11" s="45" t="s">
        <v>85</v>
      </c>
      <c r="E11" s="45" t="s">
        <v>109</v>
      </c>
      <c r="F11" s="26">
        <v>43340</v>
      </c>
      <c r="G11" s="26">
        <v>76273</v>
      </c>
      <c r="H11" s="26" t="s">
        <v>52</v>
      </c>
      <c r="I11" s="24">
        <v>22</v>
      </c>
      <c r="J11" s="45">
        <v>16200</v>
      </c>
      <c r="K11" s="45">
        <v>18000</v>
      </c>
      <c r="L11" s="45">
        <v>4000</v>
      </c>
      <c r="M11" s="54">
        <v>13600</v>
      </c>
      <c r="N11" s="45">
        <v>0</v>
      </c>
      <c r="O11" s="45">
        <v>400</v>
      </c>
      <c r="P11" s="36">
        <f>SUM(L11:O11)</f>
        <v>18000</v>
      </c>
      <c r="Q11" s="24">
        <v>0</v>
      </c>
      <c r="R11" s="43">
        <f>ROUND(P11/23/8*Q11,0)</f>
        <v>0</v>
      </c>
      <c r="S11" s="45">
        <v>0</v>
      </c>
      <c r="T11" s="24">
        <v>0</v>
      </c>
      <c r="U11" s="24">
        <v>0</v>
      </c>
      <c r="V11" s="24">
        <v>0</v>
      </c>
      <c r="W11" s="67">
        <f>AM11</f>
        <v>816</v>
      </c>
      <c r="X11" s="46">
        <f>SUM(R11:W11)</f>
        <v>816</v>
      </c>
      <c r="Y11" s="24">
        <v>0</v>
      </c>
      <c r="Z11" s="67">
        <f>ROUND(P11/I11/8*Y11,0)</f>
        <v>0</v>
      </c>
      <c r="AA11" s="24">
        <v>0</v>
      </c>
      <c r="AB11" s="67">
        <f>ROUND(P11/I11/8*AA11*0.4,0)</f>
        <v>0</v>
      </c>
      <c r="AC11" s="24">
        <v>0</v>
      </c>
      <c r="AD11" s="24">
        <v>0</v>
      </c>
      <c r="AE11" s="24">
        <v>0</v>
      </c>
      <c r="AF11" s="24">
        <v>0</v>
      </c>
      <c r="AG11" s="63">
        <f>SUM(Z11,AB11,AC11:AF11)</f>
        <v>0</v>
      </c>
      <c r="AH11" s="24">
        <v>320</v>
      </c>
      <c r="AI11" s="53">
        <v>80</v>
      </c>
      <c r="AJ11" s="24">
        <v>16</v>
      </c>
      <c r="AK11" s="69">
        <v>0</v>
      </c>
      <c r="AL11" s="53">
        <v>400</v>
      </c>
      <c r="AM11" s="36">
        <f>SUM(AH11:AL11)</f>
        <v>816</v>
      </c>
      <c r="AN11" s="54">
        <v>0</v>
      </c>
      <c r="AO11" s="63">
        <f>SUM(AM11:AN11)</f>
        <v>816</v>
      </c>
      <c r="AP11" s="63">
        <f>ROUND(P11+X11-AG11-AO11,0)</f>
        <v>18000</v>
      </c>
      <c r="AQ11" s="70" t="s">
        <v>53</v>
      </c>
    </row>
    <row r="12" s="64" customFormat="1" ht="21" customHeight="1" spans="1:43">
      <c r="A12" s="19">
        <v>7</v>
      </c>
      <c r="B12" s="45" t="s">
        <v>110</v>
      </c>
      <c r="C12" s="66" t="s">
        <v>57</v>
      </c>
      <c r="D12" s="45" t="s">
        <v>111</v>
      </c>
      <c r="E12" s="45" t="s">
        <v>112</v>
      </c>
      <c r="F12" s="26">
        <v>43341</v>
      </c>
      <c r="G12" s="26">
        <v>76274</v>
      </c>
      <c r="H12" s="26" t="s">
        <v>52</v>
      </c>
      <c r="I12" s="24">
        <v>22</v>
      </c>
      <c r="J12" s="45">
        <v>10400</v>
      </c>
      <c r="K12" s="45">
        <v>13000</v>
      </c>
      <c r="L12" s="45">
        <v>4000</v>
      </c>
      <c r="M12" s="54">
        <v>8600</v>
      </c>
      <c r="N12" s="45">
        <v>0</v>
      </c>
      <c r="O12" s="45">
        <v>400</v>
      </c>
      <c r="P12" s="36">
        <f>SUM(L12:O12)</f>
        <v>13000</v>
      </c>
      <c r="Q12" s="24">
        <v>0</v>
      </c>
      <c r="R12" s="43">
        <f>ROUND(P12/23/8*Q12,0)</f>
        <v>0</v>
      </c>
      <c r="S12" s="45">
        <v>0</v>
      </c>
      <c r="T12" s="24">
        <v>0</v>
      </c>
      <c r="U12" s="24">
        <v>0</v>
      </c>
      <c r="V12" s="45">
        <f>150*3</f>
        <v>450</v>
      </c>
      <c r="W12" s="67">
        <f>AM12</f>
        <v>816</v>
      </c>
      <c r="X12" s="46">
        <f>SUM(R12:W12)</f>
        <v>1266</v>
      </c>
      <c r="Y12" s="24">
        <v>0</v>
      </c>
      <c r="Z12" s="67">
        <f>ROUND(P12/I12/8*Y12,0)</f>
        <v>0</v>
      </c>
      <c r="AA12" s="24">
        <v>0</v>
      </c>
      <c r="AB12" s="67">
        <f>ROUND(P12/I12/8*AA12*0.4,0)</f>
        <v>0</v>
      </c>
      <c r="AC12" s="54">
        <v>160</v>
      </c>
      <c r="AD12" s="54">
        <v>80</v>
      </c>
      <c r="AE12" s="24">
        <v>0</v>
      </c>
      <c r="AF12" s="24">
        <v>0</v>
      </c>
      <c r="AG12" s="63">
        <f>SUM(Z12,AB12,AC12:AF12)</f>
        <v>240</v>
      </c>
      <c r="AH12" s="24">
        <v>320</v>
      </c>
      <c r="AI12" s="53">
        <v>80</v>
      </c>
      <c r="AJ12" s="24">
        <v>16</v>
      </c>
      <c r="AK12" s="69">
        <v>0</v>
      </c>
      <c r="AL12" s="53">
        <v>400</v>
      </c>
      <c r="AM12" s="36">
        <f>SUM(AH12:AL12)</f>
        <v>816</v>
      </c>
      <c r="AN12" s="54">
        <v>0</v>
      </c>
      <c r="AO12" s="63">
        <f>SUM(AM12:AN12)</f>
        <v>816</v>
      </c>
      <c r="AP12" s="63">
        <f>ROUND(P12+X12-AG12-AO12,0)</f>
        <v>13210</v>
      </c>
      <c r="AQ12" s="70" t="s">
        <v>53</v>
      </c>
    </row>
    <row r="13" s="4" customFormat="1" ht="21" customHeight="1" spans="1:43">
      <c r="A13" s="19">
        <v>8</v>
      </c>
      <c r="B13" s="24" t="s">
        <v>113</v>
      </c>
      <c r="C13" s="25" t="s">
        <v>57</v>
      </c>
      <c r="D13" s="24" t="s">
        <v>111</v>
      </c>
      <c r="E13" s="24" t="s">
        <v>114</v>
      </c>
      <c r="F13" s="26">
        <v>43738</v>
      </c>
      <c r="G13" s="28">
        <v>43405</v>
      </c>
      <c r="H13" s="27" t="s">
        <v>52</v>
      </c>
      <c r="I13" s="24">
        <v>22</v>
      </c>
      <c r="J13" s="24">
        <v>4800</v>
      </c>
      <c r="K13" s="24">
        <v>6000</v>
      </c>
      <c r="L13" s="24">
        <v>3000</v>
      </c>
      <c r="M13" s="37">
        <v>2700</v>
      </c>
      <c r="N13" s="24">
        <v>0</v>
      </c>
      <c r="O13" s="24">
        <v>300</v>
      </c>
      <c r="P13" s="36">
        <f>SUM(L13:O13)</f>
        <v>6000</v>
      </c>
      <c r="Q13" s="24">
        <v>0</v>
      </c>
      <c r="R13" s="43">
        <f>ROUND(P13/23/8*Q13,0)</f>
        <v>0</v>
      </c>
      <c r="S13" s="24">
        <v>0</v>
      </c>
      <c r="T13" s="24">
        <v>0</v>
      </c>
      <c r="U13" s="24">
        <v>0</v>
      </c>
      <c r="V13" s="24">
        <f>100*3</f>
        <v>300</v>
      </c>
      <c r="W13" s="24">
        <v>0</v>
      </c>
      <c r="X13" s="43">
        <f>SUM(R13:W13)</f>
        <v>300</v>
      </c>
      <c r="Y13" s="24">
        <v>0</v>
      </c>
      <c r="Z13" s="36">
        <f>ROUND(P13/I13/8*Y13,0)</f>
        <v>0</v>
      </c>
      <c r="AA13" s="24">
        <v>0</v>
      </c>
      <c r="AB13" s="36">
        <f>ROUND(P13/I13/8*AA13*0.4,0)</f>
        <v>0</v>
      </c>
      <c r="AC13" s="24">
        <v>0</v>
      </c>
      <c r="AD13" s="24">
        <v>0</v>
      </c>
      <c r="AE13" s="24">
        <v>0</v>
      </c>
      <c r="AF13" s="24">
        <v>0</v>
      </c>
      <c r="AG13" s="34">
        <f>SUM(Z13,AB13,AC13:AF13)</f>
        <v>0</v>
      </c>
      <c r="AH13" s="24">
        <v>240</v>
      </c>
      <c r="AI13" s="53">
        <v>65.1</v>
      </c>
      <c r="AJ13" s="24">
        <v>13.02</v>
      </c>
      <c r="AK13" s="53">
        <v>0</v>
      </c>
      <c r="AL13" s="53">
        <v>300</v>
      </c>
      <c r="AM13" s="36">
        <f>SUM(AH13:AL13)</f>
        <v>618.12</v>
      </c>
      <c r="AN13" s="37">
        <v>0</v>
      </c>
      <c r="AO13" s="34">
        <f>SUM(AM13:AN13)</f>
        <v>618.12</v>
      </c>
      <c r="AP13" s="34">
        <f>ROUND(P13+X13-AG13-AO13,0)</f>
        <v>5682</v>
      </c>
      <c r="AQ13" s="62"/>
    </row>
    <row r="14" s="64" customFormat="1" ht="21" customHeight="1" spans="1:43">
      <c r="A14" s="19">
        <v>9</v>
      </c>
      <c r="B14" s="45" t="s">
        <v>118</v>
      </c>
      <c r="C14" s="66" t="s">
        <v>57</v>
      </c>
      <c r="D14" s="66" t="s">
        <v>85</v>
      </c>
      <c r="E14" s="45" t="s">
        <v>119</v>
      </c>
      <c r="F14" s="26">
        <v>43395</v>
      </c>
      <c r="G14" s="26" t="s">
        <v>116</v>
      </c>
      <c r="H14" s="26" t="s">
        <v>52</v>
      </c>
      <c r="I14" s="24">
        <v>22</v>
      </c>
      <c r="J14" s="45">
        <v>8800</v>
      </c>
      <c r="K14" s="45">
        <v>11000</v>
      </c>
      <c r="L14" s="45">
        <v>3000</v>
      </c>
      <c r="M14" s="45">
        <v>5500</v>
      </c>
      <c r="N14" s="45">
        <v>0</v>
      </c>
      <c r="O14" s="45">
        <v>300</v>
      </c>
      <c r="P14" s="67">
        <f>SUM(L14:O14)</f>
        <v>8800</v>
      </c>
      <c r="Q14" s="24">
        <v>0</v>
      </c>
      <c r="R14" s="43">
        <f>ROUND(P14/23/8*Q14,0)</f>
        <v>0</v>
      </c>
      <c r="S14" s="45">
        <v>0</v>
      </c>
      <c r="T14" s="24">
        <v>0</v>
      </c>
      <c r="U14" s="24">
        <v>0</v>
      </c>
      <c r="V14" s="24">
        <v>0</v>
      </c>
      <c r="W14" s="45">
        <v>716</v>
      </c>
      <c r="X14" s="46">
        <f>SUM(R14:W14)</f>
        <v>716</v>
      </c>
      <c r="Y14" s="24">
        <v>0</v>
      </c>
      <c r="Z14" s="67">
        <f>ROUND(P14/I14/8*Y14,0)</f>
        <v>0</v>
      </c>
      <c r="AA14" s="24">
        <v>0</v>
      </c>
      <c r="AB14" s="67">
        <f>ROUND(P14/I14/8*AA14*0.4,0)</f>
        <v>0</v>
      </c>
      <c r="AC14" s="24">
        <v>0</v>
      </c>
      <c r="AD14" s="24">
        <v>0</v>
      </c>
      <c r="AE14" s="24">
        <v>0</v>
      </c>
      <c r="AF14" s="24">
        <v>0</v>
      </c>
      <c r="AG14" s="63">
        <f>SUM(Z14,AB14,AC14:AF14)</f>
        <v>0</v>
      </c>
      <c r="AH14" s="24">
        <v>320</v>
      </c>
      <c r="AI14" s="53">
        <v>80</v>
      </c>
      <c r="AJ14" s="24">
        <v>16</v>
      </c>
      <c r="AK14" s="69">
        <v>0</v>
      </c>
      <c r="AL14" s="53">
        <v>300</v>
      </c>
      <c r="AM14" s="36">
        <f>SUM(AH14:AL14)</f>
        <v>716</v>
      </c>
      <c r="AN14" s="54">
        <v>0</v>
      </c>
      <c r="AO14" s="63">
        <f>SUM(AM14:AN14)</f>
        <v>716</v>
      </c>
      <c r="AP14" s="63">
        <f>ROUND(P14+X14-AG14-AO14,0)</f>
        <v>8800</v>
      </c>
      <c r="AQ14" s="70"/>
    </row>
    <row r="15" s="64" customFormat="1" ht="21" customHeight="1" spans="1:43">
      <c r="A15" s="19">
        <v>10</v>
      </c>
      <c r="B15" s="45" t="s">
        <v>120</v>
      </c>
      <c r="C15" s="66" t="s">
        <v>57</v>
      </c>
      <c r="D15" s="66" t="s">
        <v>85</v>
      </c>
      <c r="E15" s="45" t="s">
        <v>121</v>
      </c>
      <c r="F15" s="26">
        <v>43399</v>
      </c>
      <c r="G15" s="26" t="s">
        <v>116</v>
      </c>
      <c r="H15" s="26" t="s">
        <v>52</v>
      </c>
      <c r="I15" s="24">
        <v>22</v>
      </c>
      <c r="J15" s="45">
        <v>8400</v>
      </c>
      <c r="K15" s="45">
        <v>10500</v>
      </c>
      <c r="L15" s="45">
        <v>3000</v>
      </c>
      <c r="M15" s="45">
        <v>5100</v>
      </c>
      <c r="N15" s="45">
        <v>0</v>
      </c>
      <c r="O15" s="45">
        <v>300</v>
      </c>
      <c r="P15" s="67">
        <f>SUM(L15:O15)</f>
        <v>8400</v>
      </c>
      <c r="Q15" s="24">
        <v>0</v>
      </c>
      <c r="R15" s="43">
        <f>ROUND(P15/23/8*Q15,0)</f>
        <v>0</v>
      </c>
      <c r="S15" s="45">
        <v>0</v>
      </c>
      <c r="T15" s="24">
        <v>0</v>
      </c>
      <c r="U15" s="24">
        <v>0</v>
      </c>
      <c r="V15" s="24">
        <v>0</v>
      </c>
      <c r="W15" s="45">
        <v>0</v>
      </c>
      <c r="X15" s="46">
        <f>SUM(R15:W15)</f>
        <v>0</v>
      </c>
      <c r="Y15" s="24">
        <v>0</v>
      </c>
      <c r="Z15" s="67">
        <f>ROUND(P15/I15/8*Y15,0)</f>
        <v>0</v>
      </c>
      <c r="AA15" s="24">
        <v>0</v>
      </c>
      <c r="AB15" s="67">
        <f>ROUND(P15/I15/8*AA15*0.4,0)</f>
        <v>0</v>
      </c>
      <c r="AC15" s="24">
        <v>0</v>
      </c>
      <c r="AD15" s="24">
        <v>0</v>
      </c>
      <c r="AE15" s="24">
        <v>0</v>
      </c>
      <c r="AF15" s="24">
        <v>0</v>
      </c>
      <c r="AG15" s="63">
        <f>SUM(Z15,AB15,AC15:AF15)</f>
        <v>0</v>
      </c>
      <c r="AH15" s="24">
        <v>320</v>
      </c>
      <c r="AI15" s="53">
        <v>80</v>
      </c>
      <c r="AJ15" s="24">
        <v>16</v>
      </c>
      <c r="AK15" s="69">
        <v>0</v>
      </c>
      <c r="AL15" s="53">
        <v>300</v>
      </c>
      <c r="AM15" s="36">
        <f>SUM(AH15:AL15)</f>
        <v>716</v>
      </c>
      <c r="AN15" s="54">
        <v>0</v>
      </c>
      <c r="AO15" s="63">
        <f>SUM(AM15:AN15)</f>
        <v>716</v>
      </c>
      <c r="AP15" s="63">
        <f>ROUND(P15+X15-AG15-AO15,0)</f>
        <v>7684</v>
      </c>
      <c r="AQ15" s="70"/>
    </row>
    <row r="16" s="64" customFormat="1" ht="21" customHeight="1" spans="1:43">
      <c r="A16" s="19">
        <v>11</v>
      </c>
      <c r="B16" s="45" t="s">
        <v>122</v>
      </c>
      <c r="C16" s="66" t="s">
        <v>57</v>
      </c>
      <c r="D16" s="66" t="s">
        <v>111</v>
      </c>
      <c r="E16" s="45" t="s">
        <v>94</v>
      </c>
      <c r="F16" s="26">
        <v>43403</v>
      </c>
      <c r="G16" s="26" t="s">
        <v>116</v>
      </c>
      <c r="H16" s="26" t="s">
        <v>52</v>
      </c>
      <c r="I16" s="24">
        <v>22</v>
      </c>
      <c r="J16" s="45">
        <v>6400</v>
      </c>
      <c r="K16" s="45">
        <v>8000</v>
      </c>
      <c r="L16" s="45">
        <v>3000</v>
      </c>
      <c r="M16" s="45">
        <v>3100</v>
      </c>
      <c r="N16" s="45">
        <v>0</v>
      </c>
      <c r="O16" s="45">
        <v>300</v>
      </c>
      <c r="P16" s="67">
        <f>SUM(L16:O16)</f>
        <v>6400</v>
      </c>
      <c r="Q16" s="24">
        <v>0</v>
      </c>
      <c r="R16" s="43">
        <f>ROUND(P16/23/8*Q16,0)</f>
        <v>0</v>
      </c>
      <c r="S16" s="45">
        <v>0</v>
      </c>
      <c r="T16" s="24">
        <v>0</v>
      </c>
      <c r="U16" s="24">
        <v>0</v>
      </c>
      <c r="V16" s="24">
        <v>0</v>
      </c>
      <c r="W16" s="45">
        <v>0</v>
      </c>
      <c r="X16" s="46">
        <f>SUM(R16:W16)</f>
        <v>0</v>
      </c>
      <c r="Y16" s="24">
        <v>0</v>
      </c>
      <c r="Z16" s="67">
        <f>ROUND(P16/I16/8*Y16,0)</f>
        <v>0</v>
      </c>
      <c r="AA16" s="24">
        <v>0</v>
      </c>
      <c r="AB16" s="67">
        <f>ROUND(P16/I16/8*AA16*0.4,0)</f>
        <v>0</v>
      </c>
      <c r="AC16" s="54">
        <v>20</v>
      </c>
      <c r="AD16" s="54">
        <v>80</v>
      </c>
      <c r="AE16" s="24">
        <v>0</v>
      </c>
      <c r="AF16" s="24">
        <v>0</v>
      </c>
      <c r="AG16" s="63">
        <f>SUM(Z16,AB16,AC16:AF16)</f>
        <v>100</v>
      </c>
      <c r="AH16" s="24">
        <v>320</v>
      </c>
      <c r="AI16" s="53">
        <v>80</v>
      </c>
      <c r="AJ16" s="24">
        <v>16</v>
      </c>
      <c r="AK16" s="69">
        <v>0</v>
      </c>
      <c r="AL16" s="53">
        <v>300</v>
      </c>
      <c r="AM16" s="36">
        <f>SUM(AH16:AL16)</f>
        <v>716</v>
      </c>
      <c r="AN16" s="54">
        <v>0</v>
      </c>
      <c r="AO16" s="63">
        <f>SUM(AM16:AN16)</f>
        <v>716</v>
      </c>
      <c r="AP16" s="63">
        <f>ROUND(P16+X16-AG16-AO16,0)</f>
        <v>5584</v>
      </c>
      <c r="AQ16" s="70"/>
    </row>
    <row r="17" s="65" customFormat="1" ht="21" customHeight="1" spans="1:43">
      <c r="A17" s="19">
        <v>12</v>
      </c>
      <c r="B17" s="45" t="s">
        <v>128</v>
      </c>
      <c r="C17" s="66" t="s">
        <v>57</v>
      </c>
      <c r="D17" s="45" t="s">
        <v>111</v>
      </c>
      <c r="E17" s="45" t="s">
        <v>129</v>
      </c>
      <c r="F17" s="28">
        <v>43430</v>
      </c>
      <c r="G17" s="26" t="s">
        <v>116</v>
      </c>
      <c r="H17" s="26" t="s">
        <v>52</v>
      </c>
      <c r="I17" s="45">
        <v>22</v>
      </c>
      <c r="J17" s="66">
        <v>6400</v>
      </c>
      <c r="K17" s="45">
        <v>8000</v>
      </c>
      <c r="L17" s="45">
        <v>1455</v>
      </c>
      <c r="M17" s="54">
        <v>0</v>
      </c>
      <c r="N17" s="45">
        <v>0</v>
      </c>
      <c r="O17" s="45">
        <v>0</v>
      </c>
      <c r="P17" s="67">
        <f>ROUND(J17/I17*5,0)</f>
        <v>1455</v>
      </c>
      <c r="Q17" s="24">
        <v>0</v>
      </c>
      <c r="R17" s="43">
        <f>ROUND(P17/23/8*Q17,0)</f>
        <v>0</v>
      </c>
      <c r="S17" s="45">
        <v>0</v>
      </c>
      <c r="T17" s="24">
        <v>0</v>
      </c>
      <c r="U17" s="24">
        <v>0</v>
      </c>
      <c r="V17" s="24">
        <v>0</v>
      </c>
      <c r="W17" s="45">
        <v>0</v>
      </c>
      <c r="X17" s="46">
        <f>SUM(R17:W17)</f>
        <v>0</v>
      </c>
      <c r="Y17" s="24">
        <v>0</v>
      </c>
      <c r="Z17" s="67">
        <f>ROUND(P17/I17/8*Y17,0)</f>
        <v>0</v>
      </c>
      <c r="AA17" s="24">
        <v>0</v>
      </c>
      <c r="AB17" s="67">
        <f>ROUND(P17/I17/8*AA17*0.4,0)</f>
        <v>0</v>
      </c>
      <c r="AC17" s="24">
        <v>0</v>
      </c>
      <c r="AD17" s="24">
        <v>0</v>
      </c>
      <c r="AE17" s="24">
        <v>0</v>
      </c>
      <c r="AF17" s="24">
        <v>0</v>
      </c>
      <c r="AG17" s="63">
        <f>SUM(Z17,AB17,AC17:AF17)</f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36">
        <f>SUM(AH17:AL17)</f>
        <v>0</v>
      </c>
      <c r="AN17" s="54">
        <v>0</v>
      </c>
      <c r="AO17" s="63">
        <f>SUM(AM17:AN17)</f>
        <v>0</v>
      </c>
      <c r="AP17" s="63">
        <f>ROUND(P17+X17-AG17-AO17,0)</f>
        <v>1455</v>
      </c>
      <c r="AQ17" s="70"/>
    </row>
    <row r="18" s="65" customFormat="1" ht="21" customHeight="1" spans="1:43">
      <c r="A18" s="19">
        <v>13</v>
      </c>
      <c r="B18" s="45" t="s">
        <v>130</v>
      </c>
      <c r="C18" s="66" t="s">
        <v>57</v>
      </c>
      <c r="D18" s="45" t="s">
        <v>111</v>
      </c>
      <c r="E18" s="45" t="s">
        <v>131</v>
      </c>
      <c r="F18" s="28">
        <v>43431</v>
      </c>
      <c r="G18" s="26" t="s">
        <v>116</v>
      </c>
      <c r="H18" s="26" t="s">
        <v>52</v>
      </c>
      <c r="I18" s="45">
        <v>22</v>
      </c>
      <c r="J18" s="66">
        <v>4800</v>
      </c>
      <c r="K18" s="45">
        <v>6000</v>
      </c>
      <c r="L18" s="45">
        <v>873</v>
      </c>
      <c r="M18" s="54">
        <v>0</v>
      </c>
      <c r="N18" s="45">
        <v>0</v>
      </c>
      <c r="O18" s="45">
        <v>0</v>
      </c>
      <c r="P18" s="67">
        <f>ROUND(J18/I18*4,0)</f>
        <v>873</v>
      </c>
      <c r="Q18" s="24">
        <v>0</v>
      </c>
      <c r="R18" s="43">
        <f>ROUND(P18/23/8*Q18,0)</f>
        <v>0</v>
      </c>
      <c r="S18" s="45">
        <v>0</v>
      </c>
      <c r="T18" s="24">
        <v>0</v>
      </c>
      <c r="U18" s="24">
        <v>0</v>
      </c>
      <c r="V18" s="24">
        <v>0</v>
      </c>
      <c r="W18" s="45">
        <v>0</v>
      </c>
      <c r="X18" s="46">
        <f>SUM(R18:W18)</f>
        <v>0</v>
      </c>
      <c r="Y18" s="24">
        <v>0</v>
      </c>
      <c r="Z18" s="67">
        <f>ROUND(P18/I18/8*Y18,0)</f>
        <v>0</v>
      </c>
      <c r="AA18" s="24">
        <v>0</v>
      </c>
      <c r="AB18" s="67">
        <f>ROUND(P18/I18/8*AA18*0.4,0)</f>
        <v>0</v>
      </c>
      <c r="AC18" s="24">
        <v>0</v>
      </c>
      <c r="AD18" s="24">
        <v>0</v>
      </c>
      <c r="AE18" s="24">
        <v>0</v>
      </c>
      <c r="AF18" s="24">
        <v>0</v>
      </c>
      <c r="AG18" s="63">
        <f>SUM(Z18,AB18,AC18:AF18)</f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36">
        <f>SUM(AH18:AL18)</f>
        <v>0</v>
      </c>
      <c r="AN18" s="54">
        <v>0</v>
      </c>
      <c r="AO18" s="63">
        <f>SUM(AM18:AN18)</f>
        <v>0</v>
      </c>
      <c r="AP18" s="63">
        <f>ROUND(P18+X18-AG18-AO18,0)</f>
        <v>873</v>
      </c>
      <c r="AQ18" s="70"/>
    </row>
    <row r="19" s="6" customFormat="1" ht="27.75" customHeight="1" spans="1:43">
      <c r="A19" s="29" t="s">
        <v>153</v>
      </c>
      <c r="B19" s="21" t="s">
        <v>52</v>
      </c>
      <c r="C19" s="25" t="s">
        <v>52</v>
      </c>
      <c r="D19" s="21" t="s">
        <v>52</v>
      </c>
      <c r="E19" s="21" t="s">
        <v>52</v>
      </c>
      <c r="F19" s="22" t="s">
        <v>52</v>
      </c>
      <c r="G19" s="22" t="s">
        <v>52</v>
      </c>
      <c r="H19" s="23" t="s">
        <v>52</v>
      </c>
      <c r="I19" s="21" t="s">
        <v>52</v>
      </c>
      <c r="J19" s="33">
        <f t="shared" ref="J19:AP19" si="0">SUM(J6:J18)</f>
        <v>98200</v>
      </c>
      <c r="K19" s="33">
        <f t="shared" si="0"/>
        <v>150542</v>
      </c>
      <c r="L19" s="33">
        <f t="shared" si="0"/>
        <v>40328</v>
      </c>
      <c r="M19" s="33">
        <f t="shared" si="0"/>
        <v>80460</v>
      </c>
      <c r="N19" s="33">
        <f t="shared" si="0"/>
        <v>0</v>
      </c>
      <c r="O19" s="33">
        <f t="shared" si="0"/>
        <v>4000</v>
      </c>
      <c r="P19" s="33">
        <f t="shared" si="0"/>
        <v>124788</v>
      </c>
      <c r="Q19" s="33">
        <f t="shared" si="0"/>
        <v>0</v>
      </c>
      <c r="R19" s="33">
        <f t="shared" si="0"/>
        <v>0</v>
      </c>
      <c r="S19" s="33">
        <f t="shared" si="0"/>
        <v>1200</v>
      </c>
      <c r="T19" s="33">
        <f t="shared" si="0"/>
        <v>0</v>
      </c>
      <c r="U19" s="33">
        <f t="shared" si="0"/>
        <v>0</v>
      </c>
      <c r="V19" s="33">
        <f t="shared" si="0"/>
        <v>750</v>
      </c>
      <c r="W19" s="33">
        <f t="shared" si="0"/>
        <v>3882.12</v>
      </c>
      <c r="X19" s="33">
        <f t="shared" si="0"/>
        <v>5832.12</v>
      </c>
      <c r="Y19" s="33">
        <f t="shared" si="0"/>
        <v>0</v>
      </c>
      <c r="Z19" s="33">
        <f t="shared" si="0"/>
        <v>0</v>
      </c>
      <c r="AA19" s="33">
        <f t="shared" si="0"/>
        <v>0</v>
      </c>
      <c r="AB19" s="33">
        <f t="shared" si="0"/>
        <v>0</v>
      </c>
      <c r="AC19" s="33">
        <f t="shared" si="0"/>
        <v>280</v>
      </c>
      <c r="AD19" s="33">
        <f t="shared" si="0"/>
        <v>160</v>
      </c>
      <c r="AE19" s="33">
        <f t="shared" si="0"/>
        <v>0</v>
      </c>
      <c r="AF19" s="33">
        <f t="shared" si="0"/>
        <v>0</v>
      </c>
      <c r="AG19" s="33">
        <f t="shared" si="0"/>
        <v>440</v>
      </c>
      <c r="AH19" s="33">
        <f t="shared" si="0"/>
        <v>2880</v>
      </c>
      <c r="AI19" s="33">
        <f t="shared" si="0"/>
        <v>740.4</v>
      </c>
      <c r="AJ19" s="33">
        <f t="shared" si="0"/>
        <v>148.08</v>
      </c>
      <c r="AK19" s="33">
        <f t="shared" si="0"/>
        <v>0</v>
      </c>
      <c r="AL19" s="33">
        <f t="shared" si="0"/>
        <v>3200</v>
      </c>
      <c r="AM19" s="33">
        <f t="shared" si="0"/>
        <v>6968.48</v>
      </c>
      <c r="AN19" s="33">
        <f t="shared" si="0"/>
        <v>0</v>
      </c>
      <c r="AO19" s="33">
        <f t="shared" si="0"/>
        <v>6968.48</v>
      </c>
      <c r="AP19" s="33">
        <f>SUM(AP6:AP18)</f>
        <v>123212</v>
      </c>
      <c r="AQ19" s="62"/>
    </row>
    <row r="20" spans="1:42">
      <c r="A20" s="30" t="s">
        <v>156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</row>
    <row r="24" ht="15.6" customHeight="1"/>
    <row r="27" spans="34:40">
      <c r="AH27" s="13"/>
      <c r="AI27" s="55"/>
      <c r="AJ27" s="55"/>
      <c r="AK27" s="55"/>
      <c r="AL27" s="13"/>
      <c r="AM27" s="13"/>
      <c r="AN27" s="13"/>
    </row>
    <row r="28" spans="33:40">
      <c r="AG28" s="15"/>
      <c r="AH28" s="15"/>
      <c r="AL28" s="15"/>
      <c r="AM28" s="15"/>
      <c r="AN28" s="15"/>
    </row>
  </sheetData>
  <sheetProtection selectLockedCells="1" insertRows="0" deleteRows="0"/>
  <mergeCells count="51">
    <mergeCell ref="A1:AP1"/>
    <mergeCell ref="A2:F2"/>
    <mergeCell ref="G2:P2"/>
    <mergeCell ref="Q2:X2"/>
    <mergeCell ref="Y2:AG2"/>
    <mergeCell ref="AH2:AP2"/>
    <mergeCell ref="L3:P3"/>
    <mergeCell ref="Q3:X3"/>
    <mergeCell ref="Y3:AG3"/>
    <mergeCell ref="AH3:AM3"/>
    <mergeCell ref="AN3:AO3"/>
    <mergeCell ref="Q4:R4"/>
    <mergeCell ref="Y4:Z4"/>
    <mergeCell ref="AA4:AB4"/>
    <mergeCell ref="A20:AP20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4:L5"/>
    <mergeCell ref="M4:M5"/>
    <mergeCell ref="N4:N5"/>
    <mergeCell ref="O4:O5"/>
    <mergeCell ref="P4:P5"/>
    <mergeCell ref="S4:S5"/>
    <mergeCell ref="T4:T5"/>
    <mergeCell ref="U4:U5"/>
    <mergeCell ref="V4:V5"/>
    <mergeCell ref="W4:W5"/>
    <mergeCell ref="X4:X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3:AP5"/>
  </mergeCells>
  <conditionalFormatting sqref="B$1:B$1048576">
    <cfRule type="duplicateValues" dxfId="0" priority="2"/>
  </conditionalFormatting>
  <conditionalFormatting sqref="B2:B1048576">
    <cfRule type="duplicateValues" dxfId="0" priority="1"/>
  </conditionalFormatting>
  <printOptions horizontalCentered="1"/>
  <pageMargins left="0.196527777777778" right="0" top="0" bottom="0" header="0.156944444444444" footer="0.156944444444444"/>
  <pageSetup paperSize="8" scale="90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AQ22"/>
  <sheetViews>
    <sheetView showGridLines="0" topLeftCell="N1" workbookViewId="0">
      <selection activeCell="I12" sqref="I12"/>
    </sheetView>
  </sheetViews>
  <sheetFormatPr defaultColWidth="9" defaultRowHeight="16.5"/>
  <cols>
    <col min="1" max="1" width="4.5" style="7" customWidth="1"/>
    <col min="2" max="2" width="7.5" style="8" customWidth="1"/>
    <col min="3" max="3" width="10.5" style="8" customWidth="1"/>
    <col min="4" max="4" width="8.125" style="7" customWidth="1"/>
    <col min="5" max="5" width="10.5" style="7" customWidth="1"/>
    <col min="6" max="6" width="9.75" style="9" customWidth="1"/>
    <col min="7" max="7" width="9.375" style="9" customWidth="1"/>
    <col min="8" max="8" width="8.875" style="10" customWidth="1"/>
    <col min="9" max="9" width="5.25" style="8" customWidth="1"/>
    <col min="10" max="11" width="7.5" style="8" customWidth="1"/>
    <col min="12" max="12" width="6.75" style="8" customWidth="1"/>
    <col min="13" max="13" width="6.875" style="8" customWidth="1"/>
    <col min="14" max="14" width="5.75" style="8" customWidth="1"/>
    <col min="15" max="15" width="5.875" style="8" customWidth="1"/>
    <col min="16" max="16" width="6.75" style="11" customWidth="1"/>
    <col min="17" max="17" width="4.5" style="8" customWidth="1"/>
    <col min="18" max="18" width="5.375" style="12" customWidth="1"/>
    <col min="19" max="19" width="5" style="8" customWidth="1"/>
    <col min="20" max="20" width="6" style="8" customWidth="1"/>
    <col min="21" max="21" width="5.375" style="8" customWidth="1"/>
    <col min="22" max="22" width="4.75" style="8" customWidth="1"/>
    <col min="23" max="23" width="5" style="8" customWidth="1"/>
    <col min="24" max="24" width="6" style="12" customWidth="1"/>
    <col min="25" max="28" width="4.5" style="8" customWidth="1"/>
    <col min="29" max="29" width="4.375" style="8" customWidth="1"/>
    <col min="30" max="30" width="5.125" style="8" customWidth="1"/>
    <col min="31" max="31" width="4.375" style="8" customWidth="1"/>
    <col min="32" max="32" width="4.25" style="8" customWidth="1"/>
    <col min="33" max="33" width="4.625" style="13" customWidth="1"/>
    <col min="34" max="34" width="4.875" style="14" customWidth="1"/>
    <col min="35" max="35" width="4.5" style="12" customWidth="1"/>
    <col min="36" max="36" width="4.75" style="12" customWidth="1"/>
    <col min="37" max="37" width="4.5" style="12" customWidth="1"/>
    <col min="38" max="38" width="5.875" style="14" customWidth="1"/>
    <col min="39" max="39" width="7" style="14" customWidth="1"/>
    <col min="40" max="40" width="5.375" style="14" customWidth="1"/>
    <col min="41" max="41" width="6.625" style="15" customWidth="1"/>
    <col min="42" max="42" width="7.5" style="11" customWidth="1"/>
    <col min="43" max="43" width="49.5" style="16" hidden="1" customWidth="1"/>
    <col min="44" max="16384" width="9" style="7"/>
  </cols>
  <sheetData>
    <row r="1" s="1" customFormat="1" ht="29.1" customHeight="1" spans="1:43">
      <c r="A1" s="17" t="s">
        <v>161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56"/>
    </row>
    <row r="2" s="2" customFormat="1" ht="15.75" customHeight="1" spans="1:43">
      <c r="A2" s="19" t="s">
        <v>1</v>
      </c>
      <c r="B2" s="19"/>
      <c r="C2" s="19"/>
      <c r="D2" s="19"/>
      <c r="E2" s="19"/>
      <c r="F2" s="19"/>
      <c r="G2" s="19" t="s">
        <v>162</v>
      </c>
      <c r="H2" s="19"/>
      <c r="I2" s="19"/>
      <c r="J2" s="19"/>
      <c r="K2" s="19"/>
      <c r="L2" s="19"/>
      <c r="M2" s="19"/>
      <c r="N2" s="19"/>
      <c r="O2" s="19"/>
      <c r="P2" s="19"/>
      <c r="Q2" s="38" t="s">
        <v>3</v>
      </c>
      <c r="R2" s="38"/>
      <c r="S2" s="38"/>
      <c r="T2" s="38"/>
      <c r="U2" s="38"/>
      <c r="V2" s="38"/>
      <c r="W2" s="38"/>
      <c r="X2" s="38"/>
      <c r="Y2" s="47" t="s">
        <v>4</v>
      </c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57"/>
      <c r="AQ2" s="58"/>
    </row>
    <row r="3" s="3" customFormat="1" ht="14.25" customHeight="1" spans="1:43">
      <c r="A3" s="20" t="s">
        <v>5</v>
      </c>
      <c r="B3" s="21" t="s">
        <v>6</v>
      </c>
      <c r="C3" s="21" t="s">
        <v>7</v>
      </c>
      <c r="D3" s="21" t="s">
        <v>7</v>
      </c>
      <c r="E3" s="21" t="s">
        <v>8</v>
      </c>
      <c r="F3" s="22" t="s">
        <v>9</v>
      </c>
      <c r="G3" s="22" t="s">
        <v>10</v>
      </c>
      <c r="H3" s="23" t="s">
        <v>11</v>
      </c>
      <c r="I3" s="31" t="s">
        <v>12</v>
      </c>
      <c r="J3" s="21" t="s">
        <v>13</v>
      </c>
      <c r="K3" s="21" t="s">
        <v>14</v>
      </c>
      <c r="L3" s="21" t="s">
        <v>15</v>
      </c>
      <c r="M3" s="21"/>
      <c r="N3" s="21"/>
      <c r="O3" s="21"/>
      <c r="P3" s="21"/>
      <c r="Q3" s="39" t="s">
        <v>16</v>
      </c>
      <c r="R3" s="39"/>
      <c r="S3" s="39"/>
      <c r="T3" s="39"/>
      <c r="U3" s="39"/>
      <c r="V3" s="39"/>
      <c r="W3" s="39"/>
      <c r="X3" s="39"/>
      <c r="Y3" s="20" t="s">
        <v>17</v>
      </c>
      <c r="Z3" s="20"/>
      <c r="AA3" s="20"/>
      <c r="AB3" s="20"/>
      <c r="AC3" s="20"/>
      <c r="AD3" s="20"/>
      <c r="AE3" s="20"/>
      <c r="AF3" s="20"/>
      <c r="AG3" s="20"/>
      <c r="AH3" s="50" t="s">
        <v>18</v>
      </c>
      <c r="AI3" s="51"/>
      <c r="AJ3" s="51"/>
      <c r="AK3" s="51"/>
      <c r="AL3" s="51"/>
      <c r="AM3" s="52"/>
      <c r="AN3" s="50"/>
      <c r="AO3" s="52"/>
      <c r="AP3" s="59" t="s">
        <v>19</v>
      </c>
      <c r="AQ3" s="60"/>
    </row>
    <row r="4" s="2" customFormat="1" ht="14.25" spans="1:43">
      <c r="A4" s="20"/>
      <c r="B4" s="21"/>
      <c r="C4" s="21"/>
      <c r="D4" s="21"/>
      <c r="E4" s="21"/>
      <c r="F4" s="22"/>
      <c r="G4" s="22"/>
      <c r="H4" s="23"/>
      <c r="I4" s="32"/>
      <c r="J4" s="21"/>
      <c r="K4" s="21"/>
      <c r="L4" s="33" t="s">
        <v>20</v>
      </c>
      <c r="M4" s="33" t="s">
        <v>21</v>
      </c>
      <c r="N4" s="33" t="s">
        <v>22</v>
      </c>
      <c r="O4" s="33" t="s">
        <v>23</v>
      </c>
      <c r="P4" s="34" t="s">
        <v>24</v>
      </c>
      <c r="Q4" s="33" t="s">
        <v>25</v>
      </c>
      <c r="R4" s="33"/>
      <c r="S4" s="33" t="s">
        <v>26</v>
      </c>
      <c r="T4" s="33" t="s">
        <v>27</v>
      </c>
      <c r="U4" s="40" t="s">
        <v>28</v>
      </c>
      <c r="V4" s="33" t="s">
        <v>29</v>
      </c>
      <c r="W4" s="33" t="s">
        <v>16</v>
      </c>
      <c r="X4" s="41" t="s">
        <v>24</v>
      </c>
      <c r="Y4" s="49" t="s">
        <v>30</v>
      </c>
      <c r="Z4" s="49"/>
      <c r="AA4" s="49" t="s">
        <v>31</v>
      </c>
      <c r="AB4" s="49"/>
      <c r="AC4" s="33" t="s">
        <v>32</v>
      </c>
      <c r="AD4" s="33" t="s">
        <v>33</v>
      </c>
      <c r="AE4" s="33" t="s">
        <v>34</v>
      </c>
      <c r="AF4" s="33" t="s">
        <v>35</v>
      </c>
      <c r="AG4" s="33" t="s">
        <v>24</v>
      </c>
      <c r="AH4" s="41" t="s">
        <v>36</v>
      </c>
      <c r="AI4" s="41" t="s">
        <v>37</v>
      </c>
      <c r="AJ4" s="41" t="s">
        <v>38</v>
      </c>
      <c r="AK4" s="41" t="s">
        <v>39</v>
      </c>
      <c r="AL4" s="41" t="s">
        <v>40</v>
      </c>
      <c r="AM4" s="19" t="s">
        <v>41</v>
      </c>
      <c r="AN4" s="19" t="s">
        <v>42</v>
      </c>
      <c r="AO4" s="61" t="s">
        <v>43</v>
      </c>
      <c r="AP4" s="59"/>
      <c r="AQ4" s="58"/>
    </row>
    <row r="5" s="4" customFormat="1" ht="28.5" spans="1:43">
      <c r="A5" s="20"/>
      <c r="B5" s="21"/>
      <c r="C5" s="21"/>
      <c r="D5" s="21"/>
      <c r="E5" s="21"/>
      <c r="F5" s="22"/>
      <c r="G5" s="22"/>
      <c r="H5" s="23"/>
      <c r="I5" s="35"/>
      <c r="J5" s="21"/>
      <c r="K5" s="21"/>
      <c r="L5" s="33"/>
      <c r="M5" s="33"/>
      <c r="N5" s="33"/>
      <c r="O5" s="33"/>
      <c r="P5" s="34"/>
      <c r="Q5" s="33" t="s">
        <v>44</v>
      </c>
      <c r="R5" s="41" t="s">
        <v>45</v>
      </c>
      <c r="S5" s="33"/>
      <c r="T5" s="33"/>
      <c r="U5" s="42"/>
      <c r="V5" s="33"/>
      <c r="W5" s="33"/>
      <c r="X5" s="41"/>
      <c r="Y5" s="33" t="s">
        <v>46</v>
      </c>
      <c r="Z5" s="33" t="s">
        <v>30</v>
      </c>
      <c r="AA5" s="33" t="s">
        <v>47</v>
      </c>
      <c r="AB5" s="33" t="s">
        <v>31</v>
      </c>
      <c r="AC5" s="33"/>
      <c r="AD5" s="33"/>
      <c r="AE5" s="33"/>
      <c r="AF5" s="33"/>
      <c r="AG5" s="33"/>
      <c r="AH5" s="41"/>
      <c r="AI5" s="41"/>
      <c r="AJ5" s="41"/>
      <c r="AK5" s="41"/>
      <c r="AL5" s="41"/>
      <c r="AM5" s="19"/>
      <c r="AN5" s="19"/>
      <c r="AO5" s="61"/>
      <c r="AP5" s="59"/>
      <c r="AQ5" s="62"/>
    </row>
    <row r="6" s="4" customFormat="1" ht="21" customHeight="1" spans="1:43">
      <c r="A6" s="19">
        <v>1</v>
      </c>
      <c r="B6" s="24" t="s">
        <v>58</v>
      </c>
      <c r="C6" s="25" t="s">
        <v>59</v>
      </c>
      <c r="D6" s="24" t="s">
        <v>60</v>
      </c>
      <c r="E6" s="24" t="s">
        <v>55</v>
      </c>
      <c r="F6" s="26" t="s">
        <v>52</v>
      </c>
      <c r="G6" s="26" t="s">
        <v>52</v>
      </c>
      <c r="H6" s="27" t="s">
        <v>52</v>
      </c>
      <c r="I6" s="24">
        <v>22</v>
      </c>
      <c r="J6" s="24">
        <v>0</v>
      </c>
      <c r="K6" s="24">
        <v>30042</v>
      </c>
      <c r="L6" s="24">
        <v>5000</v>
      </c>
      <c r="M6" s="24">
        <v>24542</v>
      </c>
      <c r="N6" s="24">
        <v>0</v>
      </c>
      <c r="O6" s="24">
        <v>500</v>
      </c>
      <c r="P6" s="36">
        <f>SUM(L6:O6)</f>
        <v>30042</v>
      </c>
      <c r="Q6" s="24">
        <v>0</v>
      </c>
      <c r="R6" s="43">
        <f>ROUND(P6/23/8*Q6,0)</f>
        <v>0</v>
      </c>
      <c r="S6" s="24">
        <v>1200</v>
      </c>
      <c r="T6" s="24">
        <v>0</v>
      </c>
      <c r="U6" s="24">
        <v>0</v>
      </c>
      <c r="V6" s="24">
        <v>0</v>
      </c>
      <c r="W6" s="44">
        <f>AM6</f>
        <v>1020</v>
      </c>
      <c r="X6" s="43">
        <f>SUM(R6:W6)</f>
        <v>2220</v>
      </c>
      <c r="Y6" s="24">
        <v>0</v>
      </c>
      <c r="Z6" s="36">
        <f>ROUND(P6/I6/8*Y6,0)</f>
        <v>0</v>
      </c>
      <c r="AA6" s="24">
        <v>0</v>
      </c>
      <c r="AB6" s="36">
        <f>ROUND(P6/I6/8*AA6*0.4,0)</f>
        <v>0</v>
      </c>
      <c r="AC6" s="24">
        <v>0</v>
      </c>
      <c r="AD6" s="24">
        <v>0</v>
      </c>
      <c r="AE6" s="24">
        <v>0</v>
      </c>
      <c r="AF6" s="24">
        <v>0</v>
      </c>
      <c r="AG6" s="34">
        <f>SUM(Z6,AB6,AC6:AF6)</f>
        <v>0</v>
      </c>
      <c r="AH6" s="24">
        <v>400</v>
      </c>
      <c r="AI6" s="53">
        <v>100</v>
      </c>
      <c r="AJ6" s="24">
        <v>20</v>
      </c>
      <c r="AK6" s="53">
        <v>0</v>
      </c>
      <c r="AL6" s="53">
        <v>500</v>
      </c>
      <c r="AM6" s="36">
        <f>SUM(AH6:AL6)</f>
        <v>1020</v>
      </c>
      <c r="AN6" s="37">
        <v>0</v>
      </c>
      <c r="AO6" s="34">
        <f>SUM(AM6:AN6)</f>
        <v>1020</v>
      </c>
      <c r="AP6" s="34">
        <f>ROUND(P6+X6-AG6-AO6,0)</f>
        <v>31242</v>
      </c>
      <c r="AQ6" s="62" t="s">
        <v>53</v>
      </c>
    </row>
    <row r="7" s="4" customFormat="1" ht="21" customHeight="1" spans="1:43">
      <c r="A7" s="19">
        <v>2</v>
      </c>
      <c r="B7" s="24" t="s">
        <v>70</v>
      </c>
      <c r="C7" s="25" t="s">
        <v>59</v>
      </c>
      <c r="D7" s="24" t="s">
        <v>60</v>
      </c>
      <c r="E7" s="24" t="s">
        <v>71</v>
      </c>
      <c r="F7" s="26">
        <v>42729</v>
      </c>
      <c r="G7" s="26">
        <v>43169</v>
      </c>
      <c r="H7" s="27" t="s">
        <v>52</v>
      </c>
      <c r="I7" s="24">
        <v>22</v>
      </c>
      <c r="J7" s="24">
        <v>0</v>
      </c>
      <c r="K7" s="24">
        <v>6573</v>
      </c>
      <c r="L7" s="24">
        <v>3000</v>
      </c>
      <c r="M7" s="24">
        <v>3273</v>
      </c>
      <c r="N7" s="24">
        <v>0</v>
      </c>
      <c r="O7" s="24">
        <v>300</v>
      </c>
      <c r="P7" s="36">
        <f>SUM(L7:O7)</f>
        <v>6573</v>
      </c>
      <c r="Q7" s="24">
        <v>0</v>
      </c>
      <c r="R7" s="43">
        <f>ROUND(P7/23/8*Q7,0)</f>
        <v>0</v>
      </c>
      <c r="S7" s="24">
        <v>0</v>
      </c>
      <c r="T7" s="24">
        <v>0</v>
      </c>
      <c r="U7" s="24">
        <v>0</v>
      </c>
      <c r="V7" s="24">
        <v>0</v>
      </c>
      <c r="W7" s="36">
        <f>AM7</f>
        <v>618.12</v>
      </c>
      <c r="X7" s="43">
        <f>SUM(R7:W7)</f>
        <v>618.12</v>
      </c>
      <c r="Y7" s="24">
        <v>0</v>
      </c>
      <c r="Z7" s="36">
        <f>ROUND(P7/I7/8*Y7,0)</f>
        <v>0</v>
      </c>
      <c r="AA7" s="24">
        <v>0</v>
      </c>
      <c r="AB7" s="36">
        <f>ROUND(P7/I7/8*AA7*0.4,0)</f>
        <v>0</v>
      </c>
      <c r="AC7" s="24">
        <v>0</v>
      </c>
      <c r="AD7" s="24">
        <v>0</v>
      </c>
      <c r="AE7" s="24">
        <v>0</v>
      </c>
      <c r="AF7" s="24">
        <v>0</v>
      </c>
      <c r="AG7" s="34">
        <f>SUM(Z7,AB7,AC7:AF7)</f>
        <v>0</v>
      </c>
      <c r="AH7" s="24">
        <v>240</v>
      </c>
      <c r="AI7" s="53">
        <v>65.1</v>
      </c>
      <c r="AJ7" s="24">
        <v>13.02</v>
      </c>
      <c r="AK7" s="53">
        <v>0</v>
      </c>
      <c r="AL7" s="53">
        <v>300</v>
      </c>
      <c r="AM7" s="36">
        <f>SUM(AH7:AL7)</f>
        <v>618.12</v>
      </c>
      <c r="AN7" s="37">
        <v>0</v>
      </c>
      <c r="AO7" s="34">
        <f>SUM(AM7:AN7)</f>
        <v>618.12</v>
      </c>
      <c r="AP7" s="34">
        <f>ROUND(P7+X7-AG7-AO7,0)</f>
        <v>6573</v>
      </c>
      <c r="AQ7" s="62" t="s">
        <v>53</v>
      </c>
    </row>
    <row r="8" s="4" customFormat="1" ht="21" customHeight="1" spans="1:43">
      <c r="A8" s="19">
        <v>3</v>
      </c>
      <c r="B8" s="24" t="s">
        <v>77</v>
      </c>
      <c r="C8" s="25" t="s">
        <v>59</v>
      </c>
      <c r="D8" s="24" t="s">
        <v>60</v>
      </c>
      <c r="E8" s="24" t="s">
        <v>78</v>
      </c>
      <c r="F8" s="26">
        <v>43111</v>
      </c>
      <c r="G8" s="26">
        <v>43200</v>
      </c>
      <c r="H8" s="27" t="s">
        <v>52</v>
      </c>
      <c r="I8" s="24">
        <v>22</v>
      </c>
      <c r="J8" s="24">
        <v>4500</v>
      </c>
      <c r="K8" s="24">
        <v>5000</v>
      </c>
      <c r="L8" s="24">
        <v>3000</v>
      </c>
      <c r="M8" s="24">
        <v>1700</v>
      </c>
      <c r="N8" s="24">
        <v>0</v>
      </c>
      <c r="O8" s="24">
        <v>300</v>
      </c>
      <c r="P8" s="36">
        <f>SUM(L8:O8)</f>
        <v>5000</v>
      </c>
      <c r="Q8" s="24">
        <v>0</v>
      </c>
      <c r="R8" s="43">
        <f>ROUND(P8/23/8*Q8,0)</f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43">
        <f>SUM(R8:W8)</f>
        <v>0</v>
      </c>
      <c r="Y8" s="24">
        <v>0</v>
      </c>
      <c r="Z8" s="36">
        <f>ROUND(P8/I8/8*Y8,0)</f>
        <v>0</v>
      </c>
      <c r="AA8" s="24">
        <v>0</v>
      </c>
      <c r="AB8" s="36">
        <f>ROUND(P8/I8/8*AA8*0.4,0)</f>
        <v>0</v>
      </c>
      <c r="AC8" s="37">
        <v>20</v>
      </c>
      <c r="AD8" s="24">
        <v>0</v>
      </c>
      <c r="AE8" s="24">
        <v>0</v>
      </c>
      <c r="AF8" s="24">
        <v>0</v>
      </c>
      <c r="AG8" s="34">
        <f>SUM(Z8,AB8,AC8:AF8)</f>
        <v>20</v>
      </c>
      <c r="AH8" s="24">
        <v>240</v>
      </c>
      <c r="AI8" s="53">
        <v>65.1</v>
      </c>
      <c r="AJ8" s="24">
        <v>13.02</v>
      </c>
      <c r="AK8" s="53">
        <v>0</v>
      </c>
      <c r="AL8" s="53">
        <v>300</v>
      </c>
      <c r="AM8" s="36">
        <f>SUM(AH8:AL8)</f>
        <v>618.12</v>
      </c>
      <c r="AN8" s="37">
        <v>0</v>
      </c>
      <c r="AO8" s="34">
        <f>SUM(AM8:AN8)</f>
        <v>618.12</v>
      </c>
      <c r="AP8" s="34">
        <f>ROUND(P8+X8-AG8-AO8,0)</f>
        <v>4362</v>
      </c>
      <c r="AQ8" s="62"/>
    </row>
    <row r="9" s="4" customFormat="1" ht="21" customHeight="1" spans="1:43">
      <c r="A9" s="19">
        <v>4</v>
      </c>
      <c r="B9" s="24" t="s">
        <v>87</v>
      </c>
      <c r="C9" s="25" t="s">
        <v>59</v>
      </c>
      <c r="D9" s="24" t="s">
        <v>60</v>
      </c>
      <c r="E9" s="24" t="s">
        <v>88</v>
      </c>
      <c r="F9" s="26">
        <v>43164</v>
      </c>
      <c r="G9" s="26">
        <v>43248</v>
      </c>
      <c r="H9" s="27" t="s">
        <v>52</v>
      </c>
      <c r="I9" s="24">
        <v>22</v>
      </c>
      <c r="J9" s="24">
        <v>6000</v>
      </c>
      <c r="K9" s="24">
        <v>6500</v>
      </c>
      <c r="L9" s="24">
        <v>3000</v>
      </c>
      <c r="M9" s="24">
        <v>3000</v>
      </c>
      <c r="N9" s="24">
        <v>0</v>
      </c>
      <c r="O9" s="24">
        <v>500</v>
      </c>
      <c r="P9" s="36">
        <f>SUM(L9:O9)</f>
        <v>6500</v>
      </c>
      <c r="Q9" s="24">
        <v>0</v>
      </c>
      <c r="R9" s="43">
        <f>ROUND(P9/23/8*Q9,0)</f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43">
        <f>SUM(R9:W9)</f>
        <v>0</v>
      </c>
      <c r="Y9" s="24">
        <v>0</v>
      </c>
      <c r="Z9" s="36">
        <f>ROUND(P9/I9/8*Y9,0)</f>
        <v>0</v>
      </c>
      <c r="AA9" s="24">
        <v>0</v>
      </c>
      <c r="AB9" s="36">
        <f>ROUND(P9/I9/8*AA9*0.4,0)</f>
        <v>0</v>
      </c>
      <c r="AC9" s="37">
        <v>80</v>
      </c>
      <c r="AD9" s="24">
        <v>0</v>
      </c>
      <c r="AE9" s="24">
        <v>0</v>
      </c>
      <c r="AF9" s="24">
        <v>0</v>
      </c>
      <c r="AG9" s="34">
        <f>SUM(Z9,AB9,AC9:AF9)</f>
        <v>80</v>
      </c>
      <c r="AH9" s="24">
        <v>240</v>
      </c>
      <c r="AI9" s="53">
        <v>65.1</v>
      </c>
      <c r="AJ9" s="24">
        <v>13.02</v>
      </c>
      <c r="AK9" s="53">
        <v>0</v>
      </c>
      <c r="AL9" s="53">
        <v>300</v>
      </c>
      <c r="AM9" s="36">
        <f>SUM(AH9:AL9)</f>
        <v>618.12</v>
      </c>
      <c r="AN9" s="37">
        <v>0</v>
      </c>
      <c r="AO9" s="34">
        <f>SUM(AM9:AN9)</f>
        <v>618.12</v>
      </c>
      <c r="AP9" s="34">
        <f>ROUND(P9+X9-AG9-AO9,0)</f>
        <v>5802</v>
      </c>
      <c r="AQ9" s="62"/>
    </row>
    <row r="10" s="4" customFormat="1" ht="21" customHeight="1" spans="1:43">
      <c r="A10" s="19">
        <v>5</v>
      </c>
      <c r="B10" s="24" t="s">
        <v>93</v>
      </c>
      <c r="C10" s="25" t="s">
        <v>59</v>
      </c>
      <c r="D10" s="24" t="s">
        <v>60</v>
      </c>
      <c r="E10" s="24" t="s">
        <v>94</v>
      </c>
      <c r="F10" s="26">
        <v>43216</v>
      </c>
      <c r="G10" s="26">
        <v>43287</v>
      </c>
      <c r="H10" s="27" t="s">
        <v>52</v>
      </c>
      <c r="I10" s="24">
        <v>22</v>
      </c>
      <c r="J10" s="24">
        <v>6400</v>
      </c>
      <c r="K10" s="24">
        <v>8000</v>
      </c>
      <c r="L10" s="24">
        <v>3000</v>
      </c>
      <c r="M10" s="24">
        <v>4700</v>
      </c>
      <c r="N10" s="24">
        <v>0</v>
      </c>
      <c r="O10" s="24">
        <v>300</v>
      </c>
      <c r="P10" s="36">
        <f>SUM(L10:O10)</f>
        <v>8000</v>
      </c>
      <c r="Q10" s="24">
        <v>0</v>
      </c>
      <c r="R10" s="43">
        <f>ROUND(P10/23/8*Q10,0)</f>
        <v>0</v>
      </c>
      <c r="S10" s="24">
        <v>0</v>
      </c>
      <c r="T10" s="24">
        <v>100</v>
      </c>
      <c r="U10" s="24">
        <v>0</v>
      </c>
      <c r="V10" s="24">
        <v>0</v>
      </c>
      <c r="W10" s="24">
        <v>0</v>
      </c>
      <c r="X10" s="43">
        <f>SUM(R10:W10)</f>
        <v>100</v>
      </c>
      <c r="Y10" s="24">
        <v>0</v>
      </c>
      <c r="Z10" s="36">
        <f>ROUND(P10/I10/8*Y10,0)</f>
        <v>0</v>
      </c>
      <c r="AA10" s="24">
        <v>0</v>
      </c>
      <c r="AB10" s="36">
        <f>ROUND(P10/I10/8*AA10*0.4,0)</f>
        <v>0</v>
      </c>
      <c r="AC10" s="24">
        <v>0</v>
      </c>
      <c r="AD10" s="24">
        <v>0</v>
      </c>
      <c r="AE10" s="24">
        <v>0</v>
      </c>
      <c r="AF10" s="24">
        <v>0</v>
      </c>
      <c r="AG10" s="34">
        <f>SUM(Z10,AB10,AC10:AF10)</f>
        <v>0</v>
      </c>
      <c r="AH10" s="24">
        <v>240</v>
      </c>
      <c r="AI10" s="53">
        <v>65.1</v>
      </c>
      <c r="AJ10" s="24">
        <v>13.02</v>
      </c>
      <c r="AK10" s="53">
        <v>0</v>
      </c>
      <c r="AL10" s="53">
        <v>300</v>
      </c>
      <c r="AM10" s="36">
        <f>SUM(AH10:AL10)</f>
        <v>618.12</v>
      </c>
      <c r="AN10" s="37">
        <v>0</v>
      </c>
      <c r="AO10" s="34">
        <f>SUM(AM10:AN10)</f>
        <v>618.12</v>
      </c>
      <c r="AP10" s="34">
        <f>ROUND(P10+X10-AG10-AO10,0)</f>
        <v>7482</v>
      </c>
      <c r="AQ10" s="62"/>
    </row>
    <row r="11" s="4" customFormat="1" ht="21" customHeight="1" spans="1:43">
      <c r="A11" s="19">
        <v>6</v>
      </c>
      <c r="B11" s="24" t="s">
        <v>98</v>
      </c>
      <c r="C11" s="25" t="s">
        <v>59</v>
      </c>
      <c r="D11" s="24" t="s">
        <v>60</v>
      </c>
      <c r="E11" s="24" t="s">
        <v>99</v>
      </c>
      <c r="F11" s="26">
        <v>43290</v>
      </c>
      <c r="G11" s="26">
        <v>43353</v>
      </c>
      <c r="H11" s="27" t="s">
        <v>52</v>
      </c>
      <c r="I11" s="24">
        <v>22</v>
      </c>
      <c r="J11" s="24">
        <v>5600</v>
      </c>
      <c r="K11" s="24">
        <v>7000</v>
      </c>
      <c r="L11" s="24">
        <v>3000</v>
      </c>
      <c r="M11" s="37">
        <v>3700</v>
      </c>
      <c r="N11" s="24">
        <v>0</v>
      </c>
      <c r="O11" s="24">
        <v>300</v>
      </c>
      <c r="P11" s="36">
        <f>SUM(L11:O11)</f>
        <v>7000</v>
      </c>
      <c r="Q11" s="24">
        <v>0</v>
      </c>
      <c r="R11" s="43">
        <f>ROUND(P11/23/8*Q11,0)</f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43">
        <f>SUM(R11:W11)</f>
        <v>0</v>
      </c>
      <c r="Y11" s="24">
        <v>0</v>
      </c>
      <c r="Z11" s="36">
        <f>ROUND(P11/I11/8*Y11,0)</f>
        <v>0</v>
      </c>
      <c r="AA11" s="24">
        <v>0</v>
      </c>
      <c r="AB11" s="36">
        <f>ROUND(P11/I11/8*AA11*0.4,0)</f>
        <v>0</v>
      </c>
      <c r="AC11" s="24">
        <v>0</v>
      </c>
      <c r="AD11" s="24">
        <v>0</v>
      </c>
      <c r="AE11" s="24">
        <v>0</v>
      </c>
      <c r="AF11" s="24">
        <v>0</v>
      </c>
      <c r="AG11" s="34">
        <f>SUM(Z11,AB11,AC11:AF11)</f>
        <v>0</v>
      </c>
      <c r="AH11" s="24">
        <v>240</v>
      </c>
      <c r="AI11" s="53">
        <v>65.1</v>
      </c>
      <c r="AJ11" s="24">
        <v>13.02</v>
      </c>
      <c r="AK11" s="53">
        <v>0</v>
      </c>
      <c r="AL11" s="53">
        <v>300</v>
      </c>
      <c r="AM11" s="36">
        <f>SUM(AH11:AL11)</f>
        <v>618.12</v>
      </c>
      <c r="AN11" s="37">
        <v>0</v>
      </c>
      <c r="AO11" s="34">
        <f>SUM(AM11:AN11)</f>
        <v>618.12</v>
      </c>
      <c r="AP11" s="34">
        <f>ROUND(P11+X11-AG11-AO11,0)</f>
        <v>6382</v>
      </c>
      <c r="AQ11" s="62"/>
    </row>
    <row r="12" s="5" customFormat="1" ht="21" customHeight="1" spans="1:43">
      <c r="A12" s="19">
        <v>7</v>
      </c>
      <c r="B12" s="24" t="s">
        <v>123</v>
      </c>
      <c r="C12" s="25" t="s">
        <v>59</v>
      </c>
      <c r="D12" s="24" t="s">
        <v>60</v>
      </c>
      <c r="E12" s="24" t="s">
        <v>94</v>
      </c>
      <c r="F12" s="28">
        <v>43409</v>
      </c>
      <c r="G12" s="26" t="s">
        <v>116</v>
      </c>
      <c r="H12" s="27" t="s">
        <v>52</v>
      </c>
      <c r="I12" s="24">
        <v>22</v>
      </c>
      <c r="J12" s="25">
        <v>6400</v>
      </c>
      <c r="K12" s="24">
        <v>8000</v>
      </c>
      <c r="L12" s="24">
        <v>3000</v>
      </c>
      <c r="M12" s="37">
        <v>2518</v>
      </c>
      <c r="N12" s="24">
        <v>0</v>
      </c>
      <c r="O12" s="24">
        <v>300</v>
      </c>
      <c r="P12" s="36">
        <f>ROUND(J12/I12*20,0)</f>
        <v>5818</v>
      </c>
      <c r="Q12" s="24">
        <v>0</v>
      </c>
      <c r="R12" s="43">
        <f>ROUND(P12/23/8*Q12,0)</f>
        <v>0</v>
      </c>
      <c r="S12" s="45">
        <v>0</v>
      </c>
      <c r="T12" s="24">
        <v>0</v>
      </c>
      <c r="U12" s="24">
        <v>0</v>
      </c>
      <c r="V12" s="24">
        <v>0</v>
      </c>
      <c r="W12" s="45">
        <v>0</v>
      </c>
      <c r="X12" s="46">
        <f>SUM(R12:W12)</f>
        <v>0</v>
      </c>
      <c r="Y12" s="24">
        <v>0</v>
      </c>
      <c r="Z12" s="36">
        <f>ROUND(P12/I12/8*Y12,0)</f>
        <v>0</v>
      </c>
      <c r="AA12" s="24">
        <v>0</v>
      </c>
      <c r="AB12" s="36">
        <f>ROUND(P12/I12/8*AA12*0.4,0)</f>
        <v>0</v>
      </c>
      <c r="AC12" s="37">
        <v>30</v>
      </c>
      <c r="AD12" s="24">
        <v>0</v>
      </c>
      <c r="AE12" s="24">
        <v>0</v>
      </c>
      <c r="AF12" s="24">
        <v>0</v>
      </c>
      <c r="AG12" s="34">
        <f>SUM(Z12,AB12,AC12:AF12)</f>
        <v>30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36">
        <f>SUM(AH12:AL12)</f>
        <v>0</v>
      </c>
      <c r="AN12" s="54">
        <v>0</v>
      </c>
      <c r="AO12" s="63">
        <f>SUM(AM12:AN12)</f>
        <v>0</v>
      </c>
      <c r="AP12" s="63">
        <f>ROUND(P12+X12-AG12-AO12,0)</f>
        <v>5788</v>
      </c>
      <c r="AQ12" s="62"/>
    </row>
    <row r="13" s="6" customFormat="1" ht="27.75" customHeight="1" spans="1:43">
      <c r="A13" s="29" t="s">
        <v>153</v>
      </c>
      <c r="B13" s="21" t="s">
        <v>52</v>
      </c>
      <c r="C13" s="25" t="s">
        <v>52</v>
      </c>
      <c r="D13" s="21" t="s">
        <v>52</v>
      </c>
      <c r="E13" s="21" t="s">
        <v>52</v>
      </c>
      <c r="F13" s="22" t="s">
        <v>52</v>
      </c>
      <c r="G13" s="22" t="s">
        <v>52</v>
      </c>
      <c r="H13" s="23" t="s">
        <v>52</v>
      </c>
      <c r="I13" s="21" t="s">
        <v>52</v>
      </c>
      <c r="J13" s="33">
        <f t="shared" ref="J13:AP13" si="0">SUM(J6:J12)</f>
        <v>28900</v>
      </c>
      <c r="K13" s="33">
        <f t="shared" si="0"/>
        <v>71115</v>
      </c>
      <c r="L13" s="33">
        <f t="shared" si="0"/>
        <v>23000</v>
      </c>
      <c r="M13" s="33">
        <f t="shared" si="0"/>
        <v>43433</v>
      </c>
      <c r="N13" s="33">
        <f t="shared" si="0"/>
        <v>0</v>
      </c>
      <c r="O13" s="33">
        <f t="shared" si="0"/>
        <v>2500</v>
      </c>
      <c r="P13" s="33">
        <f t="shared" si="0"/>
        <v>68933</v>
      </c>
      <c r="Q13" s="33">
        <f t="shared" si="0"/>
        <v>0</v>
      </c>
      <c r="R13" s="33">
        <f t="shared" si="0"/>
        <v>0</v>
      </c>
      <c r="S13" s="33">
        <f t="shared" si="0"/>
        <v>1200</v>
      </c>
      <c r="T13" s="33">
        <f t="shared" si="0"/>
        <v>100</v>
      </c>
      <c r="U13" s="33">
        <f t="shared" si="0"/>
        <v>0</v>
      </c>
      <c r="V13" s="33">
        <f t="shared" si="0"/>
        <v>0</v>
      </c>
      <c r="W13" s="33">
        <f t="shared" si="0"/>
        <v>1638.12</v>
      </c>
      <c r="X13" s="33">
        <f t="shared" si="0"/>
        <v>2938.12</v>
      </c>
      <c r="Y13" s="33">
        <f t="shared" si="0"/>
        <v>0</v>
      </c>
      <c r="Z13" s="33">
        <f t="shared" si="0"/>
        <v>0</v>
      </c>
      <c r="AA13" s="33">
        <f t="shared" si="0"/>
        <v>0</v>
      </c>
      <c r="AB13" s="33">
        <f t="shared" si="0"/>
        <v>0</v>
      </c>
      <c r="AC13" s="33">
        <f t="shared" si="0"/>
        <v>130</v>
      </c>
      <c r="AD13" s="33">
        <f t="shared" si="0"/>
        <v>0</v>
      </c>
      <c r="AE13" s="33">
        <f t="shared" si="0"/>
        <v>0</v>
      </c>
      <c r="AF13" s="33">
        <f t="shared" si="0"/>
        <v>0</v>
      </c>
      <c r="AG13" s="33">
        <f t="shared" si="0"/>
        <v>130</v>
      </c>
      <c r="AH13" s="33">
        <f t="shared" si="0"/>
        <v>1600</v>
      </c>
      <c r="AI13" s="33">
        <f t="shared" si="0"/>
        <v>425.5</v>
      </c>
      <c r="AJ13" s="33">
        <f t="shared" si="0"/>
        <v>85.1</v>
      </c>
      <c r="AK13" s="33">
        <f t="shared" si="0"/>
        <v>0</v>
      </c>
      <c r="AL13" s="33">
        <f t="shared" si="0"/>
        <v>2000</v>
      </c>
      <c r="AM13" s="33">
        <f t="shared" si="0"/>
        <v>4110.6</v>
      </c>
      <c r="AN13" s="33">
        <f t="shared" si="0"/>
        <v>0</v>
      </c>
      <c r="AO13" s="33">
        <f t="shared" si="0"/>
        <v>4110.6</v>
      </c>
      <c r="AP13" s="33">
        <f t="shared" si="0"/>
        <v>67631</v>
      </c>
      <c r="AQ13" s="62"/>
    </row>
    <row r="14" spans="1:42">
      <c r="A14" s="30" t="s">
        <v>156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</row>
    <row r="18" ht="15.6" customHeight="1"/>
    <row r="21" spans="34:40">
      <c r="AH21" s="13"/>
      <c r="AI21" s="55"/>
      <c r="AJ21" s="55"/>
      <c r="AK21" s="55"/>
      <c r="AL21" s="13"/>
      <c r="AM21" s="13"/>
      <c r="AN21" s="13"/>
    </row>
    <row r="22" spans="33:40">
      <c r="AG22" s="15"/>
      <c r="AH22" s="15"/>
      <c r="AL22" s="15"/>
      <c r="AM22" s="15"/>
      <c r="AN22" s="15"/>
    </row>
  </sheetData>
  <sheetProtection selectLockedCells="1" insertRows="0" deleteRows="0"/>
  <mergeCells count="51">
    <mergeCell ref="A1:AP1"/>
    <mergeCell ref="A2:F2"/>
    <mergeCell ref="G2:P2"/>
    <mergeCell ref="Q2:X2"/>
    <mergeCell ref="Y2:AG2"/>
    <mergeCell ref="AH2:AP2"/>
    <mergeCell ref="L3:P3"/>
    <mergeCell ref="Q3:X3"/>
    <mergeCell ref="Y3:AG3"/>
    <mergeCell ref="AH3:AM3"/>
    <mergeCell ref="AN3:AO3"/>
    <mergeCell ref="Q4:R4"/>
    <mergeCell ref="Y4:Z4"/>
    <mergeCell ref="AA4:AB4"/>
    <mergeCell ref="A14:AP14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4:L5"/>
    <mergeCell ref="M4:M5"/>
    <mergeCell ref="N4:N5"/>
    <mergeCell ref="O4:O5"/>
    <mergeCell ref="P4:P5"/>
    <mergeCell ref="S4:S5"/>
    <mergeCell ref="T4:T5"/>
    <mergeCell ref="U4:U5"/>
    <mergeCell ref="V4:V5"/>
    <mergeCell ref="W4:W5"/>
    <mergeCell ref="X4:X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3:AP5"/>
  </mergeCells>
  <conditionalFormatting sqref="B$1:B$1048576">
    <cfRule type="duplicateValues" dxfId="0" priority="2"/>
  </conditionalFormatting>
  <conditionalFormatting sqref="B2:B1048576">
    <cfRule type="duplicateValues" dxfId="0" priority="1"/>
  </conditionalFormatting>
  <printOptions horizontalCentered="1"/>
  <pageMargins left="0.196527777777778" right="0" top="0" bottom="0" header="0.156944444444444" footer="0.156944444444444"/>
  <pageSetup paperSize="8" scale="9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经营管理中心</vt:lpstr>
      <vt:lpstr>LOCKCOIN</vt:lpstr>
      <vt:lpstr>国印金控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2018-03-12T08:36:00Z</dcterms:created>
  <cp:lastPrinted>2018-11-14T02:24:00Z</cp:lastPrinted>
  <dcterms:modified xsi:type="dcterms:W3CDTF">2018-12-15T08:08:46Z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  <property fmtid="{D5CDD505-2E9C-101B-9397-08002B2CF9AE}" pid="3" name="KSORubyTemplateID" linkTarget="0">
    <vt:lpwstr>1</vt:lpwstr>
  </property>
</Properties>
</file>