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Projects\0_项目-结算\需求沟通\业务员\"/>
    </mc:Choice>
  </mc:AlternateContent>
  <bookViews>
    <workbookView xWindow="-315" yWindow="-45" windowWidth="19230" windowHeight="5010" tabRatio="865" activeTab="3"/>
  </bookViews>
  <sheets>
    <sheet name="成销" sheetId="1" r:id="rId1"/>
    <sheet name="补差个人" sheetId="2" r:id="rId2"/>
    <sheet name="补差分配" sheetId="3" r:id="rId3"/>
    <sheet name="补差三七分" sheetId="11" r:id="rId4"/>
    <sheet name="放款分配" sheetId="4" r:id="rId5"/>
    <sheet name="车位分配" sheetId="16" r:id="rId6"/>
    <sheet name="车位" sheetId="6" r:id="rId7"/>
    <sheet name="商铺" sheetId="7" r:id="rId8"/>
    <sheet name="商铺补差" sheetId="15" r:id="rId9"/>
    <sheet name="商铺放贷" sheetId="13" r:id="rId10"/>
    <sheet name="置业顾问业绩确认总表汇总" sheetId="10" r:id="rId11"/>
    <sheet name="商铺业绩确认表" sheetId="14" r:id="rId12"/>
  </sheets>
  <definedNames>
    <definedName name="_xlnm._FilterDatabase" localSheetId="2" hidden="1">补差分配!$A$2:$AO$2</definedName>
    <definedName name="_xlnm._FilterDatabase" localSheetId="1" hidden="1">补差个人!$A$2:$X$43</definedName>
    <definedName name="_xlnm._FilterDatabase" localSheetId="3" hidden="1">补差三七分!#REF!</definedName>
    <definedName name="_xlnm._FilterDatabase" localSheetId="6" hidden="1">车位!$A$2:$R$2</definedName>
    <definedName name="_xlnm._FilterDatabase" localSheetId="0" hidden="1">成销!$A$2:$IV$2</definedName>
    <definedName name="_xlnm._FilterDatabase" localSheetId="4" hidden="1">放款分配!$A$2:$T$2</definedName>
    <definedName name="_xlnm._FilterDatabase" localSheetId="7" hidden="1">商铺!$A$2:$T$2</definedName>
    <definedName name="_xlnm._FilterDatabase" localSheetId="8" hidden="1">商铺补差!$A$2:$R$2</definedName>
    <definedName name="_xlnm._FilterDatabase" localSheetId="10" hidden="1">置业顾问业绩确认总表汇总!$A$2:$AM$3</definedName>
  </definedNames>
  <calcPr calcId="152511"/>
</workbook>
</file>

<file path=xl/calcChain.xml><?xml version="1.0" encoding="utf-8"?>
<calcChain xmlns="http://schemas.openxmlformats.org/spreadsheetml/2006/main">
  <c r="K3" i="15" l="1"/>
  <c r="T7" i="7"/>
  <c r="AF5" i="10" l="1"/>
  <c r="AF6" i="10"/>
  <c r="AF7" i="10"/>
  <c r="AF8" i="10"/>
  <c r="AF9" i="10"/>
  <c r="AF10" i="10"/>
  <c r="AF11" i="10"/>
  <c r="AI11" i="10" s="1"/>
  <c r="AF12" i="10"/>
  <c r="AF13" i="10"/>
  <c r="AF14" i="10"/>
  <c r="AF15" i="10"/>
  <c r="AF4" i="10"/>
  <c r="AE5" i="10"/>
  <c r="AE6" i="10"/>
  <c r="AE7" i="10"/>
  <c r="AE8" i="10"/>
  <c r="AE9" i="10"/>
  <c r="AE10" i="10"/>
  <c r="AE11" i="10"/>
  <c r="AE12" i="10"/>
  <c r="AE13" i="10"/>
  <c r="AE14" i="10"/>
  <c r="AE15" i="10"/>
  <c r="AE4" i="10"/>
  <c r="AD5" i="10"/>
  <c r="AG5" i="10" s="1"/>
  <c r="AD6" i="10"/>
  <c r="AG6" i="10" s="1"/>
  <c r="AD8" i="10"/>
  <c r="AG8" i="10" s="1"/>
  <c r="AD11" i="10"/>
  <c r="AD12" i="10"/>
  <c r="AG12" i="10" s="1"/>
  <c r="AD13" i="10"/>
  <c r="AG13" i="10" s="1"/>
  <c r="AD15" i="10"/>
  <c r="AG15" i="10" s="1"/>
  <c r="AC5" i="10"/>
  <c r="AC6" i="10"/>
  <c r="AC7" i="10"/>
  <c r="AC8" i="10"/>
  <c r="AC9" i="10"/>
  <c r="AC10" i="10"/>
  <c r="AC11" i="10"/>
  <c r="AC12" i="10"/>
  <c r="AC13" i="10"/>
  <c r="AC14" i="10"/>
  <c r="AC15" i="10"/>
  <c r="AC4" i="10"/>
  <c r="AK5" i="10"/>
  <c r="AK11" i="10"/>
  <c r="AK12" i="10"/>
  <c r="AI5" i="10"/>
  <c r="AI12" i="10"/>
  <c r="AB16" i="10"/>
  <c r="AA16" i="10"/>
  <c r="Z16" i="10"/>
  <c r="Y16" i="10"/>
  <c r="R16" i="10"/>
  <c r="Q16" i="10"/>
  <c r="M16" i="10"/>
  <c r="L16" i="10"/>
  <c r="K16" i="10"/>
  <c r="J16" i="10"/>
  <c r="I16" i="10"/>
  <c r="D16" i="10"/>
  <c r="C16" i="10"/>
  <c r="N4" i="10"/>
  <c r="N7" i="10"/>
  <c r="AD7" i="10" s="1"/>
  <c r="N9" i="10"/>
  <c r="AD9" i="10" s="1"/>
  <c r="N10" i="10"/>
  <c r="AD10" i="10" s="1"/>
  <c r="N14" i="10"/>
  <c r="AD14" i="10" s="1"/>
  <c r="I10" i="14"/>
  <c r="O5" i="7"/>
  <c r="O4" i="15"/>
  <c r="E4" i="15"/>
  <c r="E16" i="6"/>
  <c r="L16" i="6"/>
  <c r="L4" i="14"/>
  <c r="N4" i="14" s="1"/>
  <c r="K10" i="14"/>
  <c r="J10" i="14"/>
  <c r="H10" i="14"/>
  <c r="G10" i="14"/>
  <c r="F10" i="14"/>
  <c r="E10" i="14"/>
  <c r="L9" i="14"/>
  <c r="N9" i="14" s="1"/>
  <c r="L8" i="14"/>
  <c r="N8" i="14" s="1"/>
  <c r="L7" i="14"/>
  <c r="N7" i="14" s="1"/>
  <c r="L6" i="14"/>
  <c r="N6" i="14" s="1"/>
  <c r="L5" i="14"/>
  <c r="N5" i="14" s="1"/>
  <c r="AJ16" i="10"/>
  <c r="AH16" i="10"/>
  <c r="O16" i="10"/>
  <c r="S16" i="10"/>
  <c r="U16" i="10"/>
  <c r="X16" i="10"/>
  <c r="W16" i="10"/>
  <c r="V16" i="10"/>
  <c r="T16" i="10"/>
  <c r="P16" i="10"/>
  <c r="H16" i="10"/>
  <c r="G16" i="10"/>
  <c r="O16" i="7"/>
  <c r="E16" i="7"/>
  <c r="O12" i="7"/>
  <c r="O10" i="7"/>
  <c r="E10" i="7"/>
  <c r="E5" i="7"/>
  <c r="E17" i="7" s="1"/>
  <c r="L25" i="6"/>
  <c r="E25" i="6"/>
  <c r="L23" i="6"/>
  <c r="E23" i="6"/>
  <c r="L19" i="6"/>
  <c r="E19" i="6"/>
  <c r="L14" i="6"/>
  <c r="E14" i="6"/>
  <c r="L12" i="6"/>
  <c r="E12" i="6"/>
  <c r="L10" i="6"/>
  <c r="E10" i="6"/>
  <c r="L9" i="16"/>
  <c r="E9" i="16"/>
  <c r="L7" i="16"/>
  <c r="E7" i="16"/>
  <c r="L5" i="16"/>
  <c r="L10" i="16" s="1"/>
  <c r="E5" i="16"/>
  <c r="E10" i="16" s="1"/>
  <c r="F9" i="4"/>
  <c r="Q8" i="4"/>
  <c r="Q6" i="4"/>
  <c r="Q4" i="4"/>
  <c r="Q9" i="4" s="1"/>
  <c r="Q40" i="11"/>
  <c r="F40" i="11"/>
  <c r="R39" i="11"/>
  <c r="S39" i="11" s="1"/>
  <c r="S40" i="11" s="1"/>
  <c r="Q38" i="11"/>
  <c r="F38" i="11"/>
  <c r="R37" i="11"/>
  <c r="S37" i="11" s="1"/>
  <c r="S38" i="11" s="1"/>
  <c r="Q36" i="11"/>
  <c r="F36" i="11"/>
  <c r="R35" i="11"/>
  <c r="S35" i="11" s="1"/>
  <c r="S36" i="11" s="1"/>
  <c r="Q34" i="11"/>
  <c r="F34" i="11"/>
  <c r="R33" i="11"/>
  <c r="S33" i="11" s="1"/>
  <c r="R32" i="11"/>
  <c r="Q31" i="11"/>
  <c r="F31" i="11"/>
  <c r="R30" i="11"/>
  <c r="S30" i="11" s="1"/>
  <c r="R29" i="11"/>
  <c r="R31" i="11" s="1"/>
  <c r="Q28" i="11"/>
  <c r="F28" i="11"/>
  <c r="R27" i="11"/>
  <c r="S27" i="11" s="1"/>
  <c r="S28" i="11" s="1"/>
  <c r="Q26" i="11"/>
  <c r="F26" i="11"/>
  <c r="R25" i="11"/>
  <c r="S25" i="11" s="1"/>
  <c r="S26" i="11" s="1"/>
  <c r="Q24" i="11"/>
  <c r="F24" i="11"/>
  <c r="R23" i="11"/>
  <c r="S23" i="11" s="1"/>
  <c r="R22" i="11"/>
  <c r="S22" i="11" s="1"/>
  <c r="Q21" i="11"/>
  <c r="F21" i="11"/>
  <c r="R20" i="11"/>
  <c r="S20" i="11" s="1"/>
  <c r="R19" i="11"/>
  <c r="S19" i="11" s="1"/>
  <c r="Q18" i="11"/>
  <c r="F18" i="11"/>
  <c r="R17" i="11"/>
  <c r="S17" i="11" s="1"/>
  <c r="R16" i="11"/>
  <c r="S16" i="11" s="1"/>
  <c r="R15" i="11"/>
  <c r="S15" i="11" s="1"/>
  <c r="R14" i="11"/>
  <c r="S14" i="11" s="1"/>
  <c r="Q13" i="11"/>
  <c r="F13" i="11"/>
  <c r="R12" i="11"/>
  <c r="R13" i="11" s="1"/>
  <c r="Q11" i="11"/>
  <c r="F11" i="11"/>
  <c r="R10" i="11"/>
  <c r="S10" i="11" s="1"/>
  <c r="R9" i="11"/>
  <c r="Q8" i="11"/>
  <c r="F8" i="11"/>
  <c r="R7" i="11"/>
  <c r="S7" i="11" s="1"/>
  <c r="S8" i="11" s="1"/>
  <c r="Q6" i="11"/>
  <c r="F6" i="11"/>
  <c r="R5" i="11"/>
  <c r="S5" i="11" s="1"/>
  <c r="S6" i="11" s="1"/>
  <c r="Q4" i="11"/>
  <c r="F4" i="11"/>
  <c r="R3" i="11"/>
  <c r="S3" i="11" s="1"/>
  <c r="S4" i="11" s="1"/>
  <c r="Q36" i="3"/>
  <c r="F36" i="3"/>
  <c r="Q30" i="3"/>
  <c r="F30" i="3"/>
  <c r="Q24" i="3"/>
  <c r="F24" i="3"/>
  <c r="Q19" i="3"/>
  <c r="F19" i="3"/>
  <c r="Q17" i="3"/>
  <c r="F17" i="3"/>
  <c r="Q9" i="3"/>
  <c r="F9" i="3"/>
  <c r="Q4" i="3"/>
  <c r="Q37" i="3" s="1"/>
  <c r="F4" i="3"/>
  <c r="Q44" i="2"/>
  <c r="F44" i="2"/>
  <c r="Q32" i="2"/>
  <c r="F32" i="2"/>
  <c r="Q27" i="2"/>
  <c r="F27" i="2"/>
  <c r="Q24" i="2"/>
  <c r="F24" i="2"/>
  <c r="Q22" i="2"/>
  <c r="F22" i="2"/>
  <c r="Q20" i="2"/>
  <c r="F20" i="2"/>
  <c r="F18" i="2"/>
  <c r="Q17" i="2"/>
  <c r="Q18" i="2" s="1"/>
  <c r="P17" i="2"/>
  <c r="O17" i="2"/>
  <c r="Q12" i="2"/>
  <c r="F12" i="2"/>
  <c r="Q10" i="2"/>
  <c r="F10" i="2"/>
  <c r="Q4" i="2"/>
  <c r="F4" i="2"/>
  <c r="Q12" i="1"/>
  <c r="F12" i="1"/>
  <c r="Q9" i="1"/>
  <c r="F9" i="1"/>
  <c r="Q6" i="1"/>
  <c r="F6" i="1"/>
  <c r="Q4" i="1"/>
  <c r="F4" i="1"/>
  <c r="F13" i="1" s="1"/>
  <c r="L26" i="6" l="1"/>
  <c r="AI13" i="10"/>
  <c r="AI6" i="10"/>
  <c r="AG11" i="10"/>
  <c r="F45" i="2"/>
  <c r="S12" i="11"/>
  <c r="S13" i="11" s="1"/>
  <c r="S29" i="11"/>
  <c r="S31" i="11" s="1"/>
  <c r="N16" i="10"/>
  <c r="AD16" i="10" s="1"/>
  <c r="AG16" i="10" s="1"/>
  <c r="O6" i="14"/>
  <c r="AC16" i="10"/>
  <c r="AE16" i="10"/>
  <c r="AK15" i="10"/>
  <c r="AK8" i="10"/>
  <c r="Q13" i="1"/>
  <c r="F41" i="11"/>
  <c r="R11" i="11"/>
  <c r="R34" i="11"/>
  <c r="F37" i="3"/>
  <c r="Q41" i="11"/>
  <c r="S9" i="11"/>
  <c r="S11" i="11" s="1"/>
  <c r="W13" i="11" s="1"/>
  <c r="S32" i="11"/>
  <c r="S34" i="11" s="1"/>
  <c r="E26" i="6"/>
  <c r="O17" i="7"/>
  <c r="AF16" i="10"/>
  <c r="AI15" i="10"/>
  <c r="AI8" i="10"/>
  <c r="AK13" i="10"/>
  <c r="AK6" i="10"/>
  <c r="AI14" i="10"/>
  <c r="AG14" i="10"/>
  <c r="AK14" i="10"/>
  <c r="AG9" i="10"/>
  <c r="AK9" i="10"/>
  <c r="AI9" i="10"/>
  <c r="W8" i="11"/>
  <c r="N10" i="14"/>
  <c r="O4" i="14"/>
  <c r="AI10" i="10"/>
  <c r="AG10" i="10"/>
  <c r="AK10" i="10"/>
  <c r="AG7" i="10"/>
  <c r="AK7" i="10"/>
  <c r="AI7" i="10"/>
  <c r="Q45" i="2"/>
  <c r="S18" i="11"/>
  <c r="S21" i="11"/>
  <c r="S24" i="11"/>
  <c r="W40" i="11"/>
  <c r="O8" i="14"/>
  <c r="R4" i="11"/>
  <c r="R6" i="11"/>
  <c r="R8" i="11"/>
  <c r="R18" i="11"/>
  <c r="R21" i="11"/>
  <c r="R24" i="11"/>
  <c r="R26" i="11"/>
  <c r="R28" i="11"/>
  <c r="R36" i="11"/>
  <c r="R38" i="11"/>
  <c r="R40" i="11"/>
  <c r="L10" i="14"/>
  <c r="AD4" i="10"/>
  <c r="W34" i="11" l="1"/>
  <c r="AI4" i="10"/>
  <c r="AI16" i="10" s="1"/>
  <c r="AK4" i="10"/>
  <c r="AK16" i="10" s="1"/>
  <c r="AG4" i="10"/>
  <c r="W28" i="11"/>
  <c r="R41" i="11"/>
  <c r="S41" i="11"/>
</calcChain>
</file>

<file path=xl/comments1.xml><?xml version="1.0" encoding="utf-8"?>
<comments xmlns="http://schemas.openxmlformats.org/spreadsheetml/2006/main">
  <authors>
    <author>user</author>
  </authors>
  <commentList>
    <comment ref="B21" authorId="0" shapeId="0">
      <text>
        <r>
          <rPr>
            <sz val="9"/>
            <color indexed="81"/>
            <rFont val="宋体"/>
            <family val="3"/>
            <charset val="134"/>
          </rPr>
          <t>user:
2015-9-5号 
30%调至60%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M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转账失败</t>
        </r>
      </text>
    </comment>
  </commentList>
</comments>
</file>

<file path=xl/sharedStrings.xml><?xml version="1.0" encoding="utf-8"?>
<sst xmlns="http://schemas.openxmlformats.org/spreadsheetml/2006/main" count="768" uniqueCount="341">
  <si>
    <t>序号</t>
  </si>
  <si>
    <t>客户姓名</t>
  </si>
  <si>
    <t>楼号</t>
  </si>
  <si>
    <t>单元号</t>
  </si>
  <si>
    <t>房号</t>
  </si>
  <si>
    <t>套数</t>
  </si>
  <si>
    <t>认购日期</t>
  </si>
  <si>
    <t>签约时间</t>
  </si>
  <si>
    <t>付款日期</t>
  </si>
  <si>
    <t>签约面积</t>
  </si>
  <si>
    <t>签约单价</t>
  </si>
  <si>
    <t>签约总价</t>
  </si>
  <si>
    <t>签约总款</t>
  </si>
  <si>
    <t>付款百分比</t>
  </si>
  <si>
    <t>本月现金回款</t>
  </si>
  <si>
    <t>本月累计综合回款</t>
  </si>
  <si>
    <t>个人业绩</t>
  </si>
  <si>
    <t>业务员</t>
  </si>
  <si>
    <t>备注</t>
  </si>
  <si>
    <t>程彩霞</t>
  </si>
  <si>
    <t>段兰兰</t>
  </si>
  <si>
    <t>李雄伟</t>
  </si>
  <si>
    <t>宋玲霄</t>
  </si>
  <si>
    <t>王丛丛</t>
  </si>
  <si>
    <t>王丽霞</t>
  </si>
  <si>
    <t>王朋闪</t>
  </si>
  <si>
    <t>放款日期</t>
  </si>
  <si>
    <t>车位号</t>
  </si>
  <si>
    <t>签约额</t>
  </si>
  <si>
    <t>商铺号</t>
  </si>
  <si>
    <t>姓名</t>
  </si>
  <si>
    <t>排名</t>
  </si>
  <si>
    <t>房屋成销</t>
  </si>
  <si>
    <t>房屋补差</t>
  </si>
  <si>
    <t>房屋放贷</t>
  </si>
  <si>
    <t>商铺成销</t>
  </si>
  <si>
    <t>个人业绩合计</t>
  </si>
  <si>
    <t>分配业绩合计</t>
  </si>
  <si>
    <t>业绩合计</t>
  </si>
  <si>
    <t>均点提拥</t>
  </si>
  <si>
    <t>排名点位</t>
  </si>
  <si>
    <t>排名佣金</t>
  </si>
  <si>
    <t>置业顾问签字</t>
  </si>
  <si>
    <t>业绩</t>
  </si>
  <si>
    <t>个人套数</t>
  </si>
  <si>
    <t>分配套数</t>
  </si>
  <si>
    <t>分配业绩</t>
  </si>
  <si>
    <t>合计</t>
  </si>
  <si>
    <t>制表人：牛亚婵</t>
  </si>
  <si>
    <t>项目总监签字：</t>
  </si>
  <si>
    <t>李梦洁</t>
  </si>
  <si>
    <t>朱环环</t>
  </si>
  <si>
    <t>分配业绩</t>
    <phoneticPr fontId="18" type="noConversion"/>
  </si>
  <si>
    <t>分配套数</t>
    <phoneticPr fontId="18" type="noConversion"/>
  </si>
  <si>
    <t>车位成销</t>
    <phoneticPr fontId="18" type="noConversion"/>
  </si>
  <si>
    <t>C6</t>
  </si>
  <si>
    <t>徐伟东</t>
    <phoneticPr fontId="18" type="noConversion"/>
  </si>
  <si>
    <t>李梦洁</t>
    <phoneticPr fontId="18" type="noConversion"/>
  </si>
  <si>
    <t>王丛丛</t>
    <phoneticPr fontId="18" type="noConversion"/>
  </si>
  <si>
    <t>认购日期</t>
    <phoneticPr fontId="18" type="noConversion"/>
  </si>
  <si>
    <t>D6</t>
  </si>
  <si>
    <t>王朋闪</t>
    <phoneticPr fontId="18" type="noConversion"/>
  </si>
  <si>
    <r>
      <t>现业务员3</t>
    </r>
    <r>
      <rPr>
        <b/>
        <sz val="11"/>
        <color indexed="8"/>
        <rFont val="微软雅黑"/>
        <family val="2"/>
        <charset val="134"/>
      </rPr>
      <t>0%</t>
    </r>
    <phoneticPr fontId="18" type="noConversion"/>
  </si>
  <si>
    <r>
      <t>原业务员7</t>
    </r>
    <r>
      <rPr>
        <b/>
        <sz val="11"/>
        <color indexed="8"/>
        <rFont val="微软雅黑"/>
        <family val="2"/>
        <charset val="134"/>
      </rPr>
      <t>0%</t>
    </r>
    <phoneticPr fontId="18" type="noConversion"/>
  </si>
  <si>
    <t>陈晓森</t>
    <phoneticPr fontId="18" type="noConversion"/>
  </si>
  <si>
    <t>段兰兰</t>
    <phoneticPr fontId="18" type="noConversion"/>
  </si>
  <si>
    <t>月总任务/(平米）</t>
    <phoneticPr fontId="18" type="noConversion"/>
  </si>
  <si>
    <t>个人月任务/(平米）</t>
    <phoneticPr fontId="18" type="noConversion"/>
  </si>
  <si>
    <t>实际完成总任务/（平米）</t>
    <phoneticPr fontId="18" type="noConversion"/>
  </si>
  <si>
    <t>实际完成个人任务/（平米）</t>
    <phoneticPr fontId="18" type="noConversion"/>
  </si>
  <si>
    <t>点位</t>
    <phoneticPr fontId="18" type="noConversion"/>
  </si>
  <si>
    <t>佣金</t>
    <phoneticPr fontId="18" type="noConversion"/>
  </si>
  <si>
    <t>制表人：牛亚婵</t>
    <phoneticPr fontId="18" type="noConversion"/>
  </si>
  <si>
    <t>项目总监签字：</t>
    <phoneticPr fontId="18" type="noConversion"/>
  </si>
  <si>
    <t>调岗套数</t>
    <phoneticPr fontId="18" type="noConversion"/>
  </si>
  <si>
    <t>调岗业绩（70%或30%）</t>
    <phoneticPr fontId="18" type="noConversion"/>
  </si>
  <si>
    <t>商铺放贷</t>
    <phoneticPr fontId="18" type="noConversion"/>
  </si>
  <si>
    <t>业绩合计</t>
    <phoneticPr fontId="18" type="noConversion"/>
  </si>
  <si>
    <t>D2</t>
  </si>
  <si>
    <t>D5</t>
  </si>
  <si>
    <t>D4</t>
  </si>
  <si>
    <t>D3</t>
  </si>
  <si>
    <t>D1</t>
  </si>
  <si>
    <t>合计</t>
    <phoneticPr fontId="18" type="noConversion"/>
  </si>
  <si>
    <t>焦建卫</t>
    <phoneticPr fontId="18" type="noConversion"/>
  </si>
  <si>
    <t>王嘉欣</t>
    <phoneticPr fontId="18" type="noConversion"/>
  </si>
  <si>
    <t>现业务员</t>
    <phoneticPr fontId="18" type="noConversion"/>
  </si>
  <si>
    <t>原业务员</t>
    <phoneticPr fontId="18" type="noConversion"/>
  </si>
  <si>
    <t>认购日期</t>
    <phoneticPr fontId="18" type="noConversion"/>
  </si>
  <si>
    <t>签约日期</t>
    <phoneticPr fontId="18" type="noConversion"/>
  </si>
  <si>
    <t>交款日期</t>
    <phoneticPr fontId="18" type="noConversion"/>
  </si>
  <si>
    <t>套数</t>
    <phoneticPr fontId="18" type="noConversion"/>
  </si>
  <si>
    <t>商铺</t>
    <phoneticPr fontId="18" type="noConversion"/>
  </si>
  <si>
    <t>成销</t>
    <phoneticPr fontId="18" type="noConversion"/>
  </si>
  <si>
    <t>补差</t>
    <phoneticPr fontId="18" type="noConversion"/>
  </si>
  <si>
    <t>小计</t>
    <phoneticPr fontId="18" type="noConversion"/>
  </si>
  <si>
    <t>金额</t>
    <phoneticPr fontId="18" type="noConversion"/>
  </si>
  <si>
    <t>C6</t>
    <phoneticPr fontId="22" type="noConversion"/>
  </si>
  <si>
    <t>徐伟东</t>
    <phoneticPr fontId="22" type="noConversion"/>
  </si>
  <si>
    <t>程彩霞</t>
    <phoneticPr fontId="22" type="noConversion"/>
  </si>
  <si>
    <t>李雄伟</t>
    <phoneticPr fontId="22" type="noConversion"/>
  </si>
  <si>
    <t>王丛丛</t>
    <phoneticPr fontId="22" type="noConversion"/>
  </si>
  <si>
    <t>D10</t>
    <phoneticPr fontId="22" type="noConversion"/>
  </si>
  <si>
    <t>王丽霞</t>
    <phoneticPr fontId="22" type="noConversion"/>
  </si>
  <si>
    <t>程彩霞</t>
    <phoneticPr fontId="18" type="noConversion"/>
  </si>
  <si>
    <t>C8</t>
  </si>
  <si>
    <t>王丛丛</t>
    <phoneticPr fontId="18" type="noConversion"/>
  </si>
  <si>
    <t>宋玲霄</t>
    <phoneticPr fontId="18" type="noConversion"/>
  </si>
  <si>
    <t>王凯凯</t>
  </si>
  <si>
    <t>C4</t>
  </si>
  <si>
    <t>王朋闪</t>
    <phoneticPr fontId="24" type="noConversion"/>
  </si>
  <si>
    <t>耿君霞</t>
  </si>
  <si>
    <t>合计</t>
    <phoneticPr fontId="18" type="noConversion"/>
  </si>
  <si>
    <t>王丽霞</t>
    <phoneticPr fontId="18" type="noConversion"/>
  </si>
  <si>
    <t>段兰兰</t>
    <phoneticPr fontId="18" type="noConversion"/>
  </si>
  <si>
    <t>千4</t>
    <phoneticPr fontId="18" type="noConversion"/>
  </si>
  <si>
    <t>千2</t>
    <phoneticPr fontId="18" type="noConversion"/>
  </si>
  <si>
    <t>B3</t>
    <phoneticPr fontId="18" type="noConversion"/>
  </si>
  <si>
    <t>2017年4月业务员业绩确认明细（成销）</t>
    <phoneticPr fontId="18" type="noConversion"/>
  </si>
  <si>
    <t>赵彦英</t>
    <phoneticPr fontId="22" type="noConversion"/>
  </si>
  <si>
    <t>赵起锋 苏海英</t>
    <phoneticPr fontId="22" type="noConversion"/>
  </si>
  <si>
    <t>仝卓霞</t>
    <phoneticPr fontId="22" type="noConversion"/>
  </si>
  <si>
    <t>刘国安</t>
    <phoneticPr fontId="22" type="noConversion"/>
  </si>
  <si>
    <t>李文娟</t>
    <phoneticPr fontId="22" type="noConversion"/>
  </si>
  <si>
    <t>申芳 史良</t>
    <phoneticPr fontId="22" type="noConversion"/>
  </si>
  <si>
    <t>B14</t>
    <phoneticPr fontId="22" type="noConversion"/>
  </si>
  <si>
    <t>B25</t>
    <phoneticPr fontId="22" type="noConversion"/>
  </si>
  <si>
    <t>D9</t>
    <phoneticPr fontId="22" type="noConversion"/>
  </si>
  <si>
    <t>D12</t>
    <phoneticPr fontId="22" type="noConversion"/>
  </si>
  <si>
    <t>焦建卫</t>
    <phoneticPr fontId="22" type="noConversion"/>
  </si>
  <si>
    <t>王嘉欣</t>
    <phoneticPr fontId="22" type="noConversion"/>
  </si>
  <si>
    <t>陈晓森</t>
    <phoneticPr fontId="22" type="noConversion"/>
  </si>
  <si>
    <t>陈晓森</t>
    <phoneticPr fontId="18" type="noConversion"/>
  </si>
  <si>
    <t>焦建卫</t>
    <phoneticPr fontId="18" type="noConversion"/>
  </si>
  <si>
    <t>李雄伟</t>
    <phoneticPr fontId="18" type="noConversion"/>
  </si>
  <si>
    <t>王嘉欣</t>
    <phoneticPr fontId="18" type="noConversion"/>
  </si>
  <si>
    <t>合计</t>
    <phoneticPr fontId="18" type="noConversion"/>
  </si>
  <si>
    <t>2017年4月业务员业绩确认明细（补差价个人）</t>
    <phoneticPr fontId="18" type="noConversion"/>
  </si>
  <si>
    <t>2017年4月业务员业绩确认明细（补差价分配）</t>
    <phoneticPr fontId="18" type="noConversion"/>
  </si>
  <si>
    <t>田文栾</t>
    <phoneticPr fontId="22" type="noConversion"/>
  </si>
  <si>
    <t>席张鑫</t>
    <phoneticPr fontId="22" type="noConversion"/>
  </si>
  <si>
    <t>王旭东</t>
    <phoneticPr fontId="22" type="noConversion"/>
  </si>
  <si>
    <t>甘军平</t>
  </si>
  <si>
    <t>张建国 鲁军梅</t>
    <phoneticPr fontId="22" type="noConversion"/>
  </si>
  <si>
    <t>刘盼盼</t>
    <phoneticPr fontId="22" type="noConversion"/>
  </si>
  <si>
    <t>刘建新</t>
    <phoneticPr fontId="22" type="noConversion"/>
  </si>
  <si>
    <t>李萃彦</t>
    <phoneticPr fontId="22" type="noConversion"/>
  </si>
  <si>
    <t>田鹤宁</t>
    <phoneticPr fontId="22" type="noConversion"/>
  </si>
  <si>
    <t>樊晓敏</t>
    <phoneticPr fontId="22" type="noConversion"/>
  </si>
  <si>
    <t>祝会芳</t>
    <phoneticPr fontId="22" type="noConversion"/>
  </si>
  <si>
    <t>宿景允 赵巧静</t>
    <phoneticPr fontId="22" type="noConversion"/>
  </si>
  <si>
    <t>侯志鹏</t>
    <phoneticPr fontId="22" type="noConversion"/>
  </si>
  <si>
    <t>李晓磊</t>
    <phoneticPr fontId="22" type="noConversion"/>
  </si>
  <si>
    <t>周增斋</t>
    <phoneticPr fontId="22" type="noConversion"/>
  </si>
  <si>
    <t>杨荣军</t>
    <phoneticPr fontId="22" type="noConversion"/>
  </si>
  <si>
    <t>赵俊改</t>
    <phoneticPr fontId="22" type="noConversion"/>
  </si>
  <si>
    <t>王发成</t>
    <phoneticPr fontId="22" type="noConversion"/>
  </si>
  <si>
    <t>刘鹏</t>
    <phoneticPr fontId="22" type="noConversion"/>
  </si>
  <si>
    <t>吴冰冰 李玉茹</t>
    <phoneticPr fontId="22" type="noConversion"/>
  </si>
  <si>
    <t>张西轻</t>
    <phoneticPr fontId="22" type="noConversion"/>
  </si>
  <si>
    <t>宋世存 刘朝雯</t>
    <phoneticPr fontId="22" type="noConversion"/>
  </si>
  <si>
    <t>邢立永</t>
    <phoneticPr fontId="22" type="noConversion"/>
  </si>
  <si>
    <t>杨润霞</t>
    <phoneticPr fontId="22" type="noConversion"/>
  </si>
  <si>
    <t>杨增军 王丽萍</t>
    <phoneticPr fontId="22" type="noConversion"/>
  </si>
  <si>
    <t>赵立芳</t>
    <phoneticPr fontId="22" type="noConversion"/>
  </si>
  <si>
    <t>郭俊玲</t>
    <phoneticPr fontId="22" type="noConversion"/>
  </si>
  <si>
    <t>郭飞</t>
    <phoneticPr fontId="22" type="noConversion"/>
  </si>
  <si>
    <t>王狗头</t>
  </si>
  <si>
    <t>裴全伟</t>
  </si>
  <si>
    <t>王永才 杨晓丽</t>
  </si>
  <si>
    <t>杨玉龙</t>
  </si>
  <si>
    <t>王雪敏 王永杰</t>
  </si>
  <si>
    <t>石彦海 曹文玲</t>
    <phoneticPr fontId="22" type="noConversion"/>
  </si>
  <si>
    <t>魏立朝</t>
    <phoneticPr fontId="22" type="noConversion"/>
  </si>
  <si>
    <t>任乔坤</t>
    <phoneticPr fontId="22" type="noConversion"/>
  </si>
  <si>
    <t>任会杰</t>
    <phoneticPr fontId="22" type="noConversion"/>
  </si>
  <si>
    <t>赵崇</t>
    <phoneticPr fontId="22" type="noConversion"/>
  </si>
  <si>
    <t>赵晓楠</t>
    <phoneticPr fontId="22" type="noConversion"/>
  </si>
  <si>
    <t>殷文霄</t>
    <phoneticPr fontId="22" type="noConversion"/>
  </si>
  <si>
    <t>格晓培</t>
    <phoneticPr fontId="22" type="noConversion"/>
  </si>
  <si>
    <t>陈保福</t>
    <phoneticPr fontId="22" type="noConversion"/>
  </si>
  <si>
    <t>徐景彬</t>
    <phoneticPr fontId="22" type="noConversion"/>
  </si>
  <si>
    <t>金彦静</t>
  </si>
  <si>
    <t>武景秀</t>
  </si>
  <si>
    <t>张会轩</t>
    <phoneticPr fontId="22" type="noConversion"/>
  </si>
  <si>
    <t>董志军</t>
  </si>
  <si>
    <t>赵巧艳</t>
  </si>
  <si>
    <t>孙兴业</t>
  </si>
  <si>
    <t>王丽娇</t>
    <phoneticPr fontId="22" type="noConversion"/>
  </si>
  <si>
    <t>李保国</t>
    <phoneticPr fontId="22" type="noConversion"/>
  </si>
  <si>
    <t>徐天倩 刘晓强</t>
    <phoneticPr fontId="22" type="noConversion"/>
  </si>
  <si>
    <t>赵鹏</t>
  </si>
  <si>
    <t>侯伟娜</t>
    <phoneticPr fontId="22" type="noConversion"/>
  </si>
  <si>
    <t>赵中敏</t>
  </si>
  <si>
    <t>石崇举</t>
  </si>
  <si>
    <t>郭改立</t>
  </si>
  <si>
    <t>郭成彬</t>
    <phoneticPr fontId="22" type="noConversion"/>
  </si>
  <si>
    <t>校红广</t>
    <phoneticPr fontId="22" type="noConversion"/>
  </si>
  <si>
    <t>甘立军</t>
  </si>
  <si>
    <t>郭志法</t>
    <phoneticPr fontId="22" type="noConversion"/>
  </si>
  <si>
    <t>张小叠</t>
    <phoneticPr fontId="22" type="noConversion"/>
  </si>
  <si>
    <t>马新建</t>
  </si>
  <si>
    <t>刘丽娟</t>
  </si>
  <si>
    <t>蒋志学</t>
  </si>
  <si>
    <t>申海波</t>
  </si>
  <si>
    <t>刘书恩 张彦国</t>
    <phoneticPr fontId="22" type="noConversion"/>
  </si>
  <si>
    <t>于占江</t>
  </si>
  <si>
    <t>段晓丹 范丛丛</t>
  </si>
  <si>
    <t>杨永</t>
  </si>
  <si>
    <t>信晓敬 尚伟</t>
  </si>
  <si>
    <t>任翠娟</t>
  </si>
  <si>
    <t>张孙昌</t>
    <phoneticPr fontId="22" type="noConversion"/>
  </si>
  <si>
    <t>任晓英</t>
  </si>
  <si>
    <t>李永哲 施惠</t>
    <phoneticPr fontId="22" type="noConversion"/>
  </si>
  <si>
    <t>段伟斌</t>
  </si>
  <si>
    <t>郭利杰</t>
  </si>
  <si>
    <t>王建华 张彦锋</t>
    <phoneticPr fontId="22" type="noConversion"/>
  </si>
  <si>
    <t>贾文龙</t>
  </si>
  <si>
    <t>吴京普</t>
  </si>
  <si>
    <t xml:space="preserve"> 赵琳琳 崔曜</t>
    <phoneticPr fontId="22" type="noConversion"/>
  </si>
  <si>
    <t>A1</t>
  </si>
  <si>
    <t>A11</t>
    <phoneticPr fontId="22" type="noConversion"/>
  </si>
  <si>
    <t>B21</t>
  </si>
  <si>
    <t>B23</t>
  </si>
  <si>
    <t>B25</t>
  </si>
  <si>
    <t>A13</t>
  </si>
  <si>
    <t>王凯凯</t>
    <phoneticPr fontId="22" type="noConversion"/>
  </si>
  <si>
    <t>宋玲霄</t>
    <phoneticPr fontId="22" type="noConversion"/>
  </si>
  <si>
    <t>董苗苗</t>
    <phoneticPr fontId="22" type="noConversion"/>
  </si>
  <si>
    <t xml:space="preserve"> 程彩霞</t>
    <phoneticPr fontId="22" type="noConversion"/>
  </si>
  <si>
    <t>徐会宗</t>
  </si>
  <si>
    <t>王朋闪</t>
    <phoneticPr fontId="22" type="noConversion"/>
  </si>
  <si>
    <t>段兰兰</t>
    <phoneticPr fontId="22" type="noConversion"/>
  </si>
  <si>
    <t>吕红涛</t>
  </si>
  <si>
    <t>王丽霞</t>
    <phoneticPr fontId="22" type="noConversion"/>
  </si>
  <si>
    <t>张凯伟</t>
  </si>
  <si>
    <t>苏冲冲</t>
    <phoneticPr fontId="22" type="noConversion"/>
  </si>
  <si>
    <t>董苗苗</t>
  </si>
  <si>
    <t>李红帅</t>
  </si>
  <si>
    <t xml:space="preserve">范玉龙 </t>
  </si>
  <si>
    <t>程彩霞</t>
    <phoneticPr fontId="18" type="noConversion"/>
  </si>
  <si>
    <t>段兰兰</t>
    <phoneticPr fontId="18" type="noConversion"/>
  </si>
  <si>
    <t>宋玲霄</t>
    <phoneticPr fontId="18" type="noConversion"/>
  </si>
  <si>
    <t>王丛丛</t>
    <phoneticPr fontId="18" type="noConversion"/>
  </si>
  <si>
    <t>王丽霞</t>
    <phoneticPr fontId="18" type="noConversion"/>
  </si>
  <si>
    <t>王朋闪</t>
    <phoneticPr fontId="18" type="noConversion"/>
  </si>
  <si>
    <t>徐伟东</t>
    <phoneticPr fontId="18" type="noConversion"/>
  </si>
  <si>
    <t>程彩霞30%段兰兰70%</t>
    <phoneticPr fontId="18" type="noConversion"/>
  </si>
  <si>
    <t>王嘉欣30%段兰兰70%</t>
    <phoneticPr fontId="18" type="noConversion"/>
  </si>
  <si>
    <t>徐伟东30%段兰兰70%</t>
    <phoneticPr fontId="18" type="noConversion"/>
  </si>
  <si>
    <t>焦建卫30%李梦洁70%</t>
    <phoneticPr fontId="18" type="noConversion"/>
  </si>
  <si>
    <t>王嘉欣30%李梦洁70%</t>
    <phoneticPr fontId="18" type="noConversion"/>
  </si>
  <si>
    <t>程彩霞30%宋玲霄70%</t>
    <phoneticPr fontId="18" type="noConversion"/>
  </si>
  <si>
    <t>焦建卫30%宋玲霄70%</t>
    <phoneticPr fontId="18" type="noConversion"/>
  </si>
  <si>
    <t>王嘉欣30%宋玲霄70%</t>
    <phoneticPr fontId="18" type="noConversion"/>
  </si>
  <si>
    <t>王丽霞30%宋玲霄70%</t>
    <phoneticPr fontId="18" type="noConversion"/>
  </si>
  <si>
    <t>徐伟东30%宋玲霄70%</t>
    <phoneticPr fontId="18" type="noConversion"/>
  </si>
  <si>
    <t>程彩霞30%王丛丛70%</t>
    <phoneticPr fontId="18" type="noConversion"/>
  </si>
  <si>
    <t>徐伟东30%王丛丛70%</t>
    <phoneticPr fontId="18" type="noConversion"/>
  </si>
  <si>
    <t>程彩霞30%王朋闪70%</t>
    <phoneticPr fontId="18" type="noConversion"/>
  </si>
  <si>
    <t>王丽霞30%王朋闪70%</t>
    <phoneticPr fontId="18" type="noConversion"/>
  </si>
  <si>
    <t>徐伟东30%王朋闪70%</t>
    <phoneticPr fontId="18" type="noConversion"/>
  </si>
  <si>
    <t>李梦洁</t>
    <phoneticPr fontId="18" type="noConversion"/>
  </si>
  <si>
    <t>王朋闪</t>
    <phoneticPr fontId="18" type="noConversion"/>
  </si>
  <si>
    <t>2017年4月业务员业绩确认明细（放贷分配）</t>
    <phoneticPr fontId="18" type="noConversion"/>
  </si>
  <si>
    <t>孙文果</t>
    <phoneticPr fontId="24" type="noConversion"/>
  </si>
  <si>
    <t>李朋博 梁献梅</t>
    <phoneticPr fontId="24" type="noConversion"/>
  </si>
  <si>
    <t>段兰兰</t>
    <phoneticPr fontId="24" type="noConversion"/>
  </si>
  <si>
    <t>范玉龙</t>
  </si>
  <si>
    <t>刘雄飞 刘玉荣</t>
    <phoneticPr fontId="24" type="noConversion"/>
  </si>
  <si>
    <t>焦建卫</t>
    <phoneticPr fontId="24" type="noConversion"/>
  </si>
  <si>
    <t>2017年4月业务员业绩确认明细（车位）</t>
    <phoneticPr fontId="18" type="noConversion"/>
  </si>
  <si>
    <t>王玉娜</t>
    <phoneticPr fontId="18" type="noConversion"/>
  </si>
  <si>
    <r>
      <t>B</t>
    </r>
    <r>
      <rPr>
        <sz val="11"/>
        <color indexed="8"/>
        <rFont val="微软雅黑"/>
        <family val="2"/>
        <charset val="134"/>
      </rPr>
      <t>16</t>
    </r>
    <r>
      <rPr>
        <sz val="11"/>
        <color indexed="8"/>
        <rFont val="宋体"/>
        <family val="3"/>
        <charset val="134"/>
      </rPr>
      <t/>
    </r>
    <phoneticPr fontId="18" type="noConversion"/>
  </si>
  <si>
    <t>张朋程</t>
  </si>
  <si>
    <t>B2</t>
    <phoneticPr fontId="18" type="noConversion"/>
  </si>
  <si>
    <t>田永强</t>
  </si>
  <si>
    <t>A10</t>
    <phoneticPr fontId="18" type="noConversion"/>
  </si>
  <si>
    <t>白智贤</t>
    <phoneticPr fontId="18" type="noConversion"/>
  </si>
  <si>
    <t>C4</t>
    <phoneticPr fontId="18" type="noConversion"/>
  </si>
  <si>
    <t>陈永发</t>
    <phoneticPr fontId="18" type="noConversion"/>
  </si>
  <si>
    <t>C</t>
    <phoneticPr fontId="18" type="noConversion"/>
  </si>
  <si>
    <t>吴彦领</t>
    <phoneticPr fontId="18" type="noConversion"/>
  </si>
  <si>
    <t>B14</t>
    <phoneticPr fontId="18" type="noConversion"/>
  </si>
  <si>
    <t>王梅肖</t>
    <phoneticPr fontId="18" type="noConversion"/>
  </si>
  <si>
    <t>C6</t>
    <phoneticPr fontId="18" type="noConversion"/>
  </si>
  <si>
    <t>郭志伟</t>
    <phoneticPr fontId="18" type="noConversion"/>
  </si>
  <si>
    <t>赵辉凯</t>
    <phoneticPr fontId="18" type="noConversion"/>
  </si>
  <si>
    <t>徐志峰</t>
    <phoneticPr fontId="18" type="noConversion"/>
  </si>
  <si>
    <t>候芝娟</t>
    <phoneticPr fontId="18" type="noConversion"/>
  </si>
  <si>
    <t>B21</t>
    <phoneticPr fontId="18" type="noConversion"/>
  </si>
  <si>
    <t>王晓腾</t>
    <phoneticPr fontId="18" type="noConversion"/>
  </si>
  <si>
    <t>B22</t>
    <phoneticPr fontId="18" type="noConversion"/>
  </si>
  <si>
    <t>851A</t>
    <phoneticPr fontId="18" type="noConversion"/>
  </si>
  <si>
    <t>游曼</t>
    <phoneticPr fontId="18" type="noConversion"/>
  </si>
  <si>
    <t>B16</t>
    <phoneticPr fontId="18" type="noConversion"/>
  </si>
  <si>
    <t>王俊莲</t>
    <phoneticPr fontId="18" type="noConversion"/>
  </si>
  <si>
    <t>B15</t>
    <phoneticPr fontId="18" type="noConversion"/>
  </si>
  <si>
    <t>赵军霞 卢国伟</t>
    <phoneticPr fontId="18" type="noConversion"/>
  </si>
  <si>
    <r>
      <t>B</t>
    </r>
    <r>
      <rPr>
        <sz val="11"/>
        <color indexed="8"/>
        <rFont val="微软雅黑"/>
        <family val="2"/>
        <charset val="134"/>
      </rPr>
      <t>20</t>
    </r>
    <r>
      <rPr>
        <sz val="11"/>
        <color indexed="8"/>
        <rFont val="宋体"/>
        <family val="3"/>
        <charset val="134"/>
      </rPr>
      <t/>
    </r>
    <phoneticPr fontId="18" type="noConversion"/>
  </si>
  <si>
    <t>梁鹏翀</t>
    <phoneticPr fontId="18" type="noConversion"/>
  </si>
  <si>
    <t>王辉丽</t>
    <phoneticPr fontId="18" type="noConversion"/>
  </si>
  <si>
    <t>赵君华</t>
    <phoneticPr fontId="18" type="noConversion"/>
  </si>
  <si>
    <t>范晓凯</t>
    <phoneticPr fontId="18" type="noConversion"/>
  </si>
  <si>
    <t>A12</t>
    <phoneticPr fontId="18" type="noConversion"/>
  </si>
  <si>
    <t>潘洋洋</t>
    <phoneticPr fontId="18" type="noConversion"/>
  </si>
  <si>
    <t>2017年4月业务员业绩确认明细（商铺）</t>
    <phoneticPr fontId="18" type="noConversion"/>
  </si>
  <si>
    <t>朱俊杰</t>
    <phoneticPr fontId="18" type="noConversion"/>
  </si>
  <si>
    <t>朱建恒 朱玉岭</t>
    <phoneticPr fontId="18" type="noConversion"/>
  </si>
  <si>
    <t>任栋栋 任赛赛</t>
    <phoneticPr fontId="18" type="noConversion"/>
  </si>
  <si>
    <t>邢立宾</t>
    <phoneticPr fontId="18" type="noConversion"/>
  </si>
  <si>
    <t>李慧利</t>
    <phoneticPr fontId="18" type="noConversion"/>
  </si>
  <si>
    <t>董培茁</t>
    <phoneticPr fontId="18" type="noConversion"/>
  </si>
  <si>
    <t>赵沛</t>
    <phoneticPr fontId="18" type="noConversion"/>
  </si>
  <si>
    <t>安军涛</t>
    <phoneticPr fontId="18" type="noConversion"/>
  </si>
  <si>
    <t>田增斌</t>
    <phoneticPr fontId="18" type="noConversion"/>
  </si>
  <si>
    <t>任晓硕</t>
    <phoneticPr fontId="18" type="noConversion"/>
  </si>
  <si>
    <t>B12</t>
    <phoneticPr fontId="18" type="noConversion"/>
  </si>
  <si>
    <t>B11</t>
    <phoneticPr fontId="18" type="noConversion"/>
  </si>
  <si>
    <t>C7</t>
    <phoneticPr fontId="18" type="noConversion"/>
  </si>
  <si>
    <t>B19</t>
    <phoneticPr fontId="18" type="noConversion"/>
  </si>
  <si>
    <t>B25</t>
    <phoneticPr fontId="18" type="noConversion"/>
  </si>
  <si>
    <t>王丛丛</t>
    <phoneticPr fontId="33" type="noConversion"/>
  </si>
  <si>
    <t>王朋闪</t>
    <phoneticPr fontId="33" type="noConversion"/>
  </si>
  <si>
    <t>段兰兰</t>
    <phoneticPr fontId="33" type="noConversion"/>
  </si>
  <si>
    <t>段兰兰</t>
    <phoneticPr fontId="18" type="noConversion"/>
  </si>
  <si>
    <t>王丛丛</t>
    <phoneticPr fontId="18" type="noConversion"/>
  </si>
  <si>
    <t>王朋闪</t>
    <phoneticPr fontId="18" type="noConversion"/>
  </si>
  <si>
    <t>2017年4月商铺业务员业绩确认明细（补差价）</t>
    <phoneticPr fontId="18" type="noConversion"/>
  </si>
  <si>
    <t>2017年4月业务员业绩确认明细（商铺放贷个人）</t>
    <phoneticPr fontId="18" type="noConversion"/>
  </si>
  <si>
    <t>栾城建投福美项目2017年4月置业顾问业绩确认总表</t>
    <phoneticPr fontId="18" type="noConversion"/>
  </si>
  <si>
    <t>商铺2017年4月份业绩确认</t>
    <phoneticPr fontId="18" type="noConversion"/>
  </si>
  <si>
    <t>黄洪涛</t>
  </si>
  <si>
    <t>A12</t>
  </si>
  <si>
    <t>王凯凯</t>
    <phoneticPr fontId="18" type="noConversion"/>
  </si>
  <si>
    <t>宋玲霄</t>
    <phoneticPr fontId="18" type="noConversion"/>
  </si>
  <si>
    <t>车位分配</t>
    <phoneticPr fontId="34" type="noConversion"/>
  </si>
  <si>
    <t>杨毅冉</t>
    <phoneticPr fontId="34" type="noConversion"/>
  </si>
  <si>
    <t>焦建伟</t>
    <phoneticPr fontId="34" type="noConversion"/>
  </si>
  <si>
    <t>段兰兰</t>
    <phoneticPr fontId="18" type="noConversion"/>
  </si>
  <si>
    <t>调岗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</si>
</sst>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1" formatCode="_ * #,##0_ ;_ * \-#,##0_ ;_ * &quot;-&quot;_ ;_ @_ "/>
    <numFmt numFmtId="43" formatCode="_ * #,##0.00_ ;_ * \-#,##0.00_ ;_ * &quot;-&quot;??_ ;_ @_ "/>
    <numFmt numFmtId="176" formatCode="0.00_);[Red]\(0.00\)"/>
    <numFmt numFmtId="177" formatCode="_ * #,##0_ ;_ * \-#,##0_ ;_ * &quot;-&quot;??_ ;_ @_ "/>
    <numFmt numFmtId="178" formatCode="#,##0_ "/>
    <numFmt numFmtId="179" formatCode="0.000%"/>
    <numFmt numFmtId="180" formatCode="0.00_ "/>
    <numFmt numFmtId="181" formatCode="yyyy/m/d;@"/>
    <numFmt numFmtId="182" formatCode="_ * #,##0.000_ ;_ * \-#,##0.000_ ;_ * &quot;-&quot;??_ ;_ @_ "/>
    <numFmt numFmtId="183" formatCode="0_ "/>
    <numFmt numFmtId="184" formatCode="_ * #,##0.0_ ;_ * \-#,##0.0_ ;_ * &quot;-&quot;??_ ;_ @_ "/>
    <numFmt numFmtId="185" formatCode="0_);[Red]\(0\)"/>
  </numFmts>
  <fonts count="36">
    <font>
      <sz val="11"/>
      <color indexed="8"/>
      <name val="宋体"/>
      <charset val="134"/>
    </font>
    <font>
      <b/>
      <sz val="14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2"/>
      <color indexed="8"/>
      <name val="微软雅黑"/>
      <family val="2"/>
      <charset val="134"/>
    </font>
    <font>
      <sz val="12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name val="宋体"/>
      <family val="3"/>
      <charset val="134"/>
    </font>
    <font>
      <sz val="11"/>
      <color indexed="8"/>
      <name val="微软雅黑"/>
      <family val="2"/>
      <charset val="134"/>
    </font>
    <font>
      <sz val="18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6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rgb="FF00B050"/>
      <name val="微软雅黑"/>
      <family val="2"/>
      <charset val="134"/>
    </font>
    <font>
      <sz val="11"/>
      <color theme="4" tint="-0.249977111117893"/>
      <name val="微软雅黑"/>
      <family val="2"/>
      <charset val="134"/>
    </font>
    <font>
      <sz val="20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7030A0"/>
      <name val="微软雅黑"/>
      <family val="2"/>
      <charset val="134"/>
    </font>
    <font>
      <sz val="12"/>
      <color rgb="FF00B050"/>
      <name val="宋体"/>
      <family val="3"/>
      <charset val="134"/>
    </font>
    <font>
      <sz val="11"/>
      <name val="微软雅黑"/>
      <family val="2"/>
      <charset val="134"/>
    </font>
    <font>
      <sz val="11"/>
      <color rgb="FF00B05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6">
    <xf numFmtId="0" fontId="0" fillId="0" borderId="0">
      <alignment vertical="center"/>
    </xf>
    <xf numFmtId="43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177" fontId="13" fillId="0" borderId="0" applyFont="0" applyFill="0" applyBorder="0" applyAlignment="0" applyProtection="0">
      <alignment vertical="center"/>
    </xf>
  </cellStyleXfs>
  <cellXfs count="318">
    <xf numFmtId="0" fontId="0" fillId="0" borderId="0" xfId="0">
      <alignment vertical="center"/>
    </xf>
    <xf numFmtId="178" fontId="2" fillId="0" borderId="6" xfId="4" applyNumberFormat="1" applyFont="1" applyFill="1" applyBorder="1" applyAlignment="1">
      <alignment horizontal="center" vertical="center" wrapText="1"/>
    </xf>
    <xf numFmtId="178" fontId="2" fillId="0" borderId="7" xfId="4" applyNumberFormat="1" applyFont="1" applyFill="1" applyBorder="1" applyAlignment="1">
      <alignment horizontal="center" vertical="center"/>
    </xf>
    <xf numFmtId="178" fontId="3" fillId="0" borderId="8" xfId="4" applyNumberFormat="1" applyFont="1" applyFill="1" applyBorder="1" applyAlignment="1">
      <alignment horizontal="center" vertical="center"/>
    </xf>
    <xf numFmtId="178" fontId="4" fillId="0" borderId="5" xfId="4" applyNumberFormat="1" applyFont="1" applyFill="1" applyBorder="1" applyAlignment="1">
      <alignment horizontal="center" vertical="center"/>
    </xf>
    <xf numFmtId="178" fontId="4" fillId="3" borderId="3" xfId="4" applyNumberFormat="1" applyFont="1" applyFill="1" applyBorder="1" applyAlignment="1">
      <alignment horizontal="center" vertical="center"/>
    </xf>
    <xf numFmtId="0" fontId="3" fillId="4" borderId="3" xfId="4" applyFont="1" applyFill="1" applyBorder="1" applyAlignment="1">
      <alignment horizontal="center" vertical="center"/>
    </xf>
    <xf numFmtId="0" fontId="3" fillId="4" borderId="9" xfId="4" applyFont="1" applyFill="1" applyBorder="1" applyAlignment="1">
      <alignment horizontal="center" vertical="center"/>
    </xf>
    <xf numFmtId="178" fontId="3" fillId="4" borderId="1" xfId="4" applyNumberFormat="1" applyFont="1" applyFill="1" applyBorder="1" applyAlignment="1">
      <alignment horizontal="center" vertical="center"/>
    </xf>
    <xf numFmtId="178" fontId="4" fillId="4" borderId="5" xfId="4" applyNumberFormat="1" applyFont="1" applyFill="1" applyBorder="1" applyAlignment="1">
      <alignment horizontal="center" vertical="center"/>
    </xf>
    <xf numFmtId="178" fontId="3" fillId="4" borderId="5" xfId="4" applyNumberFormat="1" applyFont="1" applyFill="1" applyBorder="1" applyAlignment="1">
      <alignment horizontal="center" vertical="center"/>
    </xf>
    <xf numFmtId="0" fontId="3" fillId="4" borderId="2" xfId="4" applyFont="1" applyFill="1" applyBorder="1" applyAlignment="1">
      <alignment horizontal="center" vertical="center"/>
    </xf>
    <xf numFmtId="178" fontId="3" fillId="4" borderId="3" xfId="4" applyNumberFormat="1" applyFont="1" applyFill="1" applyBorder="1" applyAlignment="1">
      <alignment horizontal="center" vertical="center"/>
    </xf>
    <xf numFmtId="178" fontId="3" fillId="4" borderId="11" xfId="4" applyNumberFormat="1" applyFont="1" applyFill="1" applyBorder="1" applyAlignment="1">
      <alignment horizontal="center" vertical="center"/>
    </xf>
    <xf numFmtId="178" fontId="4" fillId="4" borderId="3" xfId="4" applyNumberFormat="1" applyFont="1" applyFill="1" applyBorder="1" applyAlignment="1">
      <alignment horizontal="center" vertical="center"/>
    </xf>
    <xf numFmtId="0" fontId="2" fillId="0" borderId="3" xfId="4" applyFont="1" applyFill="1" applyBorder="1" applyAlignment="1">
      <alignment horizontal="center" vertical="center"/>
    </xf>
    <xf numFmtId="178" fontId="4" fillId="4" borderId="1" xfId="4" applyNumberFormat="1" applyFont="1" applyFill="1" applyBorder="1" applyAlignment="1">
      <alignment horizontal="center" vertical="center"/>
    </xf>
    <xf numFmtId="0" fontId="2" fillId="2" borderId="9" xfId="4" applyFont="1" applyFill="1" applyBorder="1" applyAlignment="1">
      <alignment horizontal="center" vertical="center"/>
    </xf>
    <xf numFmtId="178" fontId="3" fillId="0" borderId="0" xfId="4" applyNumberFormat="1" applyFont="1" applyAlignment="1">
      <alignment horizontal="center" vertical="center"/>
    </xf>
    <xf numFmtId="178" fontId="3" fillId="3" borderId="3" xfId="4" applyNumberFormat="1" applyFont="1" applyFill="1" applyBorder="1" applyAlignment="1">
      <alignment horizontal="center" vertical="center"/>
    </xf>
    <xf numFmtId="0" fontId="3" fillId="0" borderId="0" xfId="4" applyFont="1" applyAlignment="1">
      <alignment horizontal="center" vertical="center"/>
    </xf>
    <xf numFmtId="0" fontId="8" fillId="0" borderId="0" xfId="4" applyFont="1" applyAlignment="1"/>
    <xf numFmtId="0" fontId="7" fillId="4" borderId="0" xfId="4" applyFont="1" applyFill="1" applyAlignment="1"/>
    <xf numFmtId="41" fontId="3" fillId="4" borderId="3" xfId="4" applyNumberFormat="1" applyFont="1" applyFill="1" applyBorder="1" applyAlignment="1">
      <alignment horizontal="center" vertical="center"/>
    </xf>
    <xf numFmtId="179" fontId="3" fillId="4" borderId="3" xfId="4" applyNumberFormat="1" applyFont="1" applyFill="1" applyBorder="1" applyAlignment="1">
      <alignment horizontal="center" vertical="center"/>
    </xf>
    <xf numFmtId="10" fontId="3" fillId="4" borderId="3" xfId="4" applyNumberFormat="1" applyFont="1" applyFill="1" applyBorder="1" applyAlignment="1">
      <alignment horizontal="center" vertical="center"/>
    </xf>
    <xf numFmtId="180" fontId="3" fillId="0" borderId="0" xfId="4" applyNumberFormat="1" applyFont="1" applyAlignment="1">
      <alignment horizontal="center" vertical="center"/>
    </xf>
    <xf numFmtId="0" fontId="7" fillId="0" borderId="0" xfId="4" applyFont="1">
      <alignment vertical="center"/>
    </xf>
    <xf numFmtId="0" fontId="9" fillId="0" borderId="0" xfId="3" applyFont="1">
      <alignment vertical="center"/>
    </xf>
    <xf numFmtId="0" fontId="10" fillId="0" borderId="0" xfId="3" applyFont="1" applyAlignment="1">
      <alignment vertical="center"/>
    </xf>
    <xf numFmtId="0" fontId="14" fillId="0" borderId="0" xfId="3" applyFont="1" applyAlignment="1">
      <alignment vertical="center"/>
    </xf>
    <xf numFmtId="0" fontId="4" fillId="0" borderId="0" xfId="3" applyFont="1" applyAlignment="1">
      <alignment vertical="center"/>
    </xf>
    <xf numFmtId="0" fontId="7" fillId="0" borderId="0" xfId="0" applyFont="1">
      <alignment vertical="center"/>
    </xf>
    <xf numFmtId="0" fontId="0" fillId="5" borderId="0" xfId="0" applyFill="1">
      <alignment vertical="center"/>
    </xf>
    <xf numFmtId="0" fontId="9" fillId="0" borderId="0" xfId="3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9" fillId="0" borderId="0" xfId="0" applyFont="1" applyFill="1">
      <alignment vertical="center"/>
    </xf>
    <xf numFmtId="0" fontId="15" fillId="2" borderId="12" xfId="3" applyFont="1" applyFill="1" applyBorder="1" applyAlignment="1">
      <alignment horizontal="center" vertical="center" wrapText="1"/>
    </xf>
    <xf numFmtId="14" fontId="15" fillId="2" borderId="12" xfId="3" applyNumberFormat="1" applyFont="1" applyFill="1" applyBorder="1" applyAlignment="1">
      <alignment horizontal="center" vertical="center" wrapText="1"/>
    </xf>
    <xf numFmtId="0" fontId="9" fillId="0" borderId="0" xfId="0" applyNumberFormat="1" applyFont="1" applyFill="1" applyBorder="1" applyAlignment="1">
      <alignment horizontal="center" vertical="center" wrapText="1"/>
    </xf>
    <xf numFmtId="14" fontId="9" fillId="0" borderId="0" xfId="0" applyNumberFormat="1" applyFont="1" applyFill="1" applyBorder="1" applyAlignment="1">
      <alignment horizontal="center" vertical="center" wrapText="1"/>
    </xf>
    <xf numFmtId="0" fontId="5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0" fontId="5" fillId="0" borderId="0" xfId="0" applyNumberFormat="1" applyFont="1" applyFill="1" applyBorder="1" applyAlignment="1">
      <alignment vertical="center" wrapText="1"/>
    </xf>
    <xf numFmtId="0" fontId="17" fillId="0" borderId="0" xfId="0" applyNumberFormat="1" applyFont="1" applyFill="1" applyBorder="1" applyAlignment="1">
      <alignment horizontal="center" vertical="center" wrapText="1"/>
    </xf>
    <xf numFmtId="14" fontId="5" fillId="0" borderId="0" xfId="0" applyNumberFormat="1" applyFont="1" applyFill="1" applyBorder="1" applyAlignment="1">
      <alignment horizontal="center" vertical="center" wrapText="1"/>
    </xf>
    <xf numFmtId="181" fontId="5" fillId="0" borderId="0" xfId="0" applyNumberFormat="1" applyFont="1" applyFill="1" applyBorder="1" applyAlignment="1">
      <alignment horizontal="center" vertical="center" wrapText="1"/>
    </xf>
    <xf numFmtId="0" fontId="15" fillId="0" borderId="13" xfId="0" applyFont="1" applyFill="1" applyBorder="1" applyAlignment="1">
      <alignment vertical="center"/>
    </xf>
    <xf numFmtId="43" fontId="15" fillId="2" borderId="12" xfId="5" applyNumberFormat="1" applyFont="1" applyFill="1" applyBorder="1" applyAlignment="1">
      <alignment horizontal="center" vertical="center" wrapText="1"/>
    </xf>
    <xf numFmtId="177" fontId="15" fillId="2" borderId="12" xfId="5" applyNumberFormat="1" applyFont="1" applyFill="1" applyBorder="1" applyAlignment="1">
      <alignment horizontal="center" vertical="center" wrapText="1"/>
    </xf>
    <xf numFmtId="43" fontId="9" fillId="0" borderId="0" xfId="0" applyNumberFormat="1" applyFont="1" applyFill="1" applyBorder="1" applyAlignment="1">
      <alignment horizontal="center" vertical="center" wrapText="1"/>
    </xf>
    <xf numFmtId="41" fontId="9" fillId="0" borderId="0" xfId="0" applyNumberFormat="1" applyFont="1" applyFill="1" applyBorder="1" applyAlignment="1">
      <alignment horizontal="center" vertical="center" wrapText="1"/>
    </xf>
    <xf numFmtId="177" fontId="9" fillId="0" borderId="0" xfId="0" applyNumberFormat="1" applyFont="1" applyFill="1" applyBorder="1" applyAlignment="1">
      <alignment horizontal="center" vertical="center" wrapText="1"/>
    </xf>
    <xf numFmtId="9" fontId="9" fillId="0" borderId="0" xfId="2" applyFont="1" applyFill="1" applyBorder="1" applyAlignment="1">
      <alignment horizontal="center" vertical="center" wrapText="1"/>
    </xf>
    <xf numFmtId="43" fontId="5" fillId="0" borderId="0" xfId="0" applyNumberFormat="1" applyFont="1" applyFill="1" applyBorder="1" applyAlignment="1">
      <alignment horizontal="center" vertical="center" wrapText="1"/>
    </xf>
    <xf numFmtId="41" fontId="5" fillId="0" borderId="0" xfId="0" applyNumberFormat="1" applyFont="1" applyFill="1" applyBorder="1" applyAlignment="1">
      <alignment horizontal="center" vertical="center" wrapText="1"/>
    </xf>
    <xf numFmtId="177" fontId="5" fillId="0" borderId="0" xfId="0" applyNumberFormat="1" applyFont="1" applyFill="1" applyBorder="1" applyAlignment="1">
      <alignment horizontal="center" vertical="center" wrapText="1"/>
    </xf>
    <xf numFmtId="43" fontId="5" fillId="0" borderId="0" xfId="1" applyNumberFormat="1" applyFont="1" applyFill="1" applyBorder="1" applyAlignment="1">
      <alignment horizontal="center" vertical="center" wrapText="1"/>
    </xf>
    <xf numFmtId="9" fontId="5" fillId="0" borderId="0" xfId="2" applyFont="1" applyFill="1" applyBorder="1" applyAlignment="1">
      <alignment horizontal="center" vertical="center" wrapText="1"/>
    </xf>
    <xf numFmtId="10" fontId="16" fillId="2" borderId="12" xfId="3" applyNumberFormat="1" applyFont="1" applyFill="1" applyBorder="1" applyAlignment="1">
      <alignment horizontal="center" vertical="center" wrapText="1"/>
    </xf>
    <xf numFmtId="0" fontId="15" fillId="0" borderId="14" xfId="0" applyFont="1" applyFill="1" applyBorder="1" applyAlignment="1">
      <alignment vertical="center"/>
    </xf>
    <xf numFmtId="0" fontId="15" fillId="0" borderId="15" xfId="0" applyFont="1" applyFill="1" applyBorder="1" applyAlignment="1">
      <alignment vertical="center"/>
    </xf>
    <xf numFmtId="176" fontId="15" fillId="0" borderId="12" xfId="0" applyNumberFormat="1" applyFont="1" applyFill="1" applyBorder="1">
      <alignment vertical="center"/>
    </xf>
    <xf numFmtId="0" fontId="0" fillId="0" borderId="0" xfId="0" applyNumberFormat="1" applyFont="1" applyFill="1" applyBorder="1" applyAlignment="1">
      <alignment horizontal="center" vertical="center" wrapText="1"/>
    </xf>
    <xf numFmtId="0" fontId="9" fillId="0" borderId="0" xfId="0" applyNumberFormat="1" applyFont="1" applyFill="1" applyBorder="1" applyAlignment="1">
      <alignment horizontal="center" vertical="center"/>
    </xf>
    <xf numFmtId="0" fontId="15" fillId="0" borderId="12" xfId="0" applyFont="1" applyFill="1" applyBorder="1">
      <alignment vertical="center"/>
    </xf>
    <xf numFmtId="0" fontId="5" fillId="0" borderId="0" xfId="0" applyNumberFormat="1" applyFont="1" applyFill="1" applyBorder="1" applyAlignment="1">
      <alignment vertical="center"/>
    </xf>
    <xf numFmtId="0" fontId="10" fillId="0" borderId="0" xfId="3" applyFont="1" applyAlignment="1">
      <alignment horizontal="left" vertical="center"/>
    </xf>
    <xf numFmtId="0" fontId="9" fillId="5" borderId="0" xfId="3" applyFont="1" applyFill="1">
      <alignment vertical="center"/>
    </xf>
    <xf numFmtId="0" fontId="5" fillId="0" borderId="0" xfId="0" applyNumberFormat="1" applyFont="1" applyFill="1" applyBorder="1" applyAlignment="1">
      <alignment horizontal="center" vertical="center"/>
    </xf>
    <xf numFmtId="177" fontId="5" fillId="0" borderId="0" xfId="1" applyNumberFormat="1" applyFont="1" applyFill="1" applyBorder="1" applyAlignment="1">
      <alignment horizontal="center" vertical="center" wrapText="1"/>
    </xf>
    <xf numFmtId="43" fontId="5" fillId="0" borderId="0" xfId="0" applyNumberFormat="1" applyFont="1" applyFill="1" applyBorder="1" applyAlignment="1">
      <alignment horizontal="center" vertical="center"/>
    </xf>
    <xf numFmtId="41" fontId="5" fillId="0" borderId="0" xfId="0" applyNumberFormat="1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43" fontId="5" fillId="0" borderId="0" xfId="1" applyNumberFormat="1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43" fontId="9" fillId="0" borderId="12" xfId="0" applyNumberFormat="1" applyFont="1" applyFill="1" applyBorder="1" applyAlignment="1">
      <alignment horizontal="center" vertical="center" wrapText="1"/>
    </xf>
    <xf numFmtId="41" fontId="9" fillId="0" borderId="12" xfId="0" applyNumberFormat="1" applyFont="1" applyFill="1" applyBorder="1" applyAlignment="1">
      <alignment horizontal="center" vertical="center" wrapText="1"/>
    </xf>
    <xf numFmtId="177" fontId="9" fillId="0" borderId="12" xfId="0" applyNumberFormat="1" applyFont="1" applyFill="1" applyBorder="1" applyAlignment="1">
      <alignment horizontal="center" vertical="center" wrapText="1"/>
    </xf>
    <xf numFmtId="43" fontId="9" fillId="0" borderId="12" xfId="1" applyNumberFormat="1" applyFont="1" applyFill="1" applyBorder="1" applyAlignment="1">
      <alignment horizontal="center" vertical="center" wrapText="1"/>
    </xf>
    <xf numFmtId="9" fontId="9" fillId="0" borderId="12" xfId="2" applyFont="1" applyFill="1" applyBorder="1" applyAlignment="1">
      <alignment horizontal="center" vertical="center" wrapText="1"/>
    </xf>
    <xf numFmtId="0" fontId="9" fillId="0" borderId="12" xfId="0" applyNumberFormat="1" applyFont="1" applyFill="1" applyBorder="1" applyAlignment="1">
      <alignment horizontal="center" vertical="center" wrapText="1"/>
    </xf>
    <xf numFmtId="14" fontId="9" fillId="0" borderId="12" xfId="0" applyNumberFormat="1" applyFont="1" applyFill="1" applyBorder="1" applyAlignment="1">
      <alignment horizontal="center" vertical="center" wrapText="1"/>
    </xf>
    <xf numFmtId="181" fontId="9" fillId="0" borderId="12" xfId="0" applyNumberFormat="1" applyFont="1" applyFill="1" applyBorder="1" applyAlignment="1">
      <alignment horizontal="center" vertical="center" wrapText="1"/>
    </xf>
    <xf numFmtId="0" fontId="11" fillId="2" borderId="12" xfId="3" applyFont="1" applyFill="1" applyBorder="1" applyAlignment="1">
      <alignment horizontal="center" vertical="center" wrapText="1"/>
    </xf>
    <xf numFmtId="177" fontId="20" fillId="0" borderId="12" xfId="1" applyNumberFormat="1" applyFont="1" applyFill="1" applyBorder="1" applyAlignment="1">
      <alignment horizontal="center" vertical="center" wrapText="1"/>
    </xf>
    <xf numFmtId="182" fontId="9" fillId="0" borderId="12" xfId="1" applyNumberFormat="1" applyFont="1" applyFill="1" applyBorder="1" applyAlignment="1">
      <alignment horizontal="center" vertical="center" wrapText="1"/>
    </xf>
    <xf numFmtId="0" fontId="13" fillId="0" borderId="0" xfId="0" applyFont="1" applyFill="1" applyBorder="1">
      <alignment vertical="center"/>
    </xf>
    <xf numFmtId="0" fontId="15" fillId="6" borderId="12" xfId="3" applyFont="1" applyFill="1" applyBorder="1" applyAlignment="1">
      <alignment horizontal="center" vertical="center" wrapText="1"/>
    </xf>
    <xf numFmtId="14" fontId="15" fillId="6" borderId="12" xfId="3" applyNumberFormat="1" applyFont="1" applyFill="1" applyBorder="1" applyAlignment="1">
      <alignment horizontal="center" vertical="center" wrapText="1"/>
    </xf>
    <xf numFmtId="43" fontId="15" fillId="6" borderId="12" xfId="5" applyNumberFormat="1" applyFont="1" applyFill="1" applyBorder="1" applyAlignment="1">
      <alignment horizontal="center" vertical="center" wrapText="1"/>
    </xf>
    <xf numFmtId="177" fontId="15" fillId="6" borderId="12" xfId="5" applyNumberFormat="1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41" fontId="0" fillId="0" borderId="12" xfId="0" applyNumberFormat="1" applyFill="1" applyBorder="1" applyAlignment="1">
      <alignment horizontal="center" vertical="center"/>
    </xf>
    <xf numFmtId="14" fontId="0" fillId="0" borderId="12" xfId="0" applyNumberFormat="1" applyFill="1" applyBorder="1" applyAlignment="1">
      <alignment horizontal="center" vertical="center"/>
    </xf>
    <xf numFmtId="0" fontId="7" fillId="0" borderId="0" xfId="0" applyFont="1" applyBorder="1">
      <alignment vertical="center"/>
    </xf>
    <xf numFmtId="0" fontId="16" fillId="2" borderId="12" xfId="3" applyFont="1" applyFill="1" applyBorder="1" applyAlignment="1">
      <alignment horizontal="center" vertical="center" wrapText="1"/>
    </xf>
    <xf numFmtId="14" fontId="16" fillId="2" borderId="12" xfId="3" applyNumberFormat="1" applyFont="1" applyFill="1" applyBorder="1" applyAlignment="1">
      <alignment horizontal="center" vertical="center" wrapText="1"/>
    </xf>
    <xf numFmtId="43" fontId="16" fillId="2" borderId="12" xfId="5" applyNumberFormat="1" applyFont="1" applyFill="1" applyBorder="1" applyAlignment="1">
      <alignment horizontal="center" vertical="center" wrapText="1"/>
    </xf>
    <xf numFmtId="177" fontId="16" fillId="2" borderId="12" xfId="5" applyNumberFormat="1" applyFont="1" applyFill="1" applyBorder="1" applyAlignment="1">
      <alignment horizontal="center" vertical="center" wrapText="1"/>
    </xf>
    <xf numFmtId="0" fontId="12" fillId="2" borderId="12" xfId="3" applyFon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/>
    </xf>
    <xf numFmtId="0" fontId="3" fillId="4" borderId="5" xfId="4" applyFont="1" applyFill="1" applyBorder="1" applyAlignment="1">
      <alignment horizontal="center" vertical="center"/>
    </xf>
    <xf numFmtId="0" fontId="0" fillId="0" borderId="12" xfId="0" applyBorder="1">
      <alignment vertical="center"/>
    </xf>
    <xf numFmtId="0" fontId="9" fillId="0" borderId="0" xfId="3" applyFont="1" applyBorder="1">
      <alignment vertical="center"/>
    </xf>
    <xf numFmtId="0" fontId="0" fillId="5" borderId="0" xfId="0" applyFill="1" applyAlignment="1">
      <alignment horizontal="center" vertical="center"/>
    </xf>
    <xf numFmtId="0" fontId="9" fillId="6" borderId="12" xfId="3" applyFont="1" applyFill="1" applyBorder="1" applyAlignment="1">
      <alignment horizontal="center" vertical="center"/>
    </xf>
    <xf numFmtId="0" fontId="9" fillId="0" borderId="12" xfId="0" applyNumberFormat="1" applyFont="1" applyBorder="1" applyAlignment="1">
      <alignment horizontal="center" vertical="center" wrapText="1"/>
    </xf>
    <xf numFmtId="181" fontId="9" fillId="0" borderId="12" xfId="0" applyNumberFormat="1" applyFont="1" applyBorder="1" applyAlignment="1">
      <alignment horizontal="center" vertical="center" wrapText="1"/>
    </xf>
    <xf numFmtId="9" fontId="9" fillId="0" borderId="12" xfId="2" applyFont="1" applyBorder="1" applyAlignment="1">
      <alignment horizontal="center" vertical="center" wrapText="1"/>
    </xf>
    <xf numFmtId="41" fontId="9" fillId="0" borderId="12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10" fontId="16" fillId="2" borderId="12" xfId="3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5" fillId="2" borderId="12" xfId="3" applyFont="1" applyFill="1" applyBorder="1" applyAlignment="1">
      <alignment vertical="center" wrapText="1"/>
    </xf>
    <xf numFmtId="178" fontId="0" fillId="0" borderId="0" xfId="0" applyNumberFormat="1">
      <alignment vertical="center"/>
    </xf>
    <xf numFmtId="0" fontId="11" fillId="6" borderId="12" xfId="3" applyFont="1" applyFill="1" applyBorder="1" applyAlignment="1">
      <alignment horizontal="center" vertical="center" wrapText="1"/>
    </xf>
    <xf numFmtId="0" fontId="10" fillId="0" borderId="0" xfId="3" applyFont="1" applyAlignment="1">
      <alignment horizontal="center" vertical="center"/>
    </xf>
    <xf numFmtId="0" fontId="0" fillId="0" borderId="3" xfId="0" applyBorder="1">
      <alignment vertical="center"/>
    </xf>
    <xf numFmtId="10" fontId="0" fillId="0" borderId="3" xfId="0" applyNumberFormat="1" applyBorder="1">
      <alignment vertical="center"/>
    </xf>
    <xf numFmtId="183" fontId="0" fillId="0" borderId="3" xfId="0" applyNumberFormat="1" applyBorder="1" applyAlignment="1">
      <alignment horizontal="right" vertical="center"/>
    </xf>
    <xf numFmtId="178" fontId="4" fillId="0" borderId="3" xfId="4" applyNumberFormat="1" applyFont="1" applyFill="1" applyBorder="1" applyAlignment="1">
      <alignment horizontal="center" vertical="center"/>
    </xf>
    <xf numFmtId="178" fontId="4" fillId="6" borderId="3" xfId="4" applyNumberFormat="1" applyFont="1" applyFill="1" applyBorder="1" applyAlignment="1">
      <alignment horizontal="center" vertical="center" wrapText="1"/>
    </xf>
    <xf numFmtId="178" fontId="3" fillId="6" borderId="3" xfId="4" applyNumberFormat="1" applyFont="1" applyFill="1" applyBorder="1" applyAlignment="1">
      <alignment horizontal="center" vertical="center" wrapText="1"/>
    </xf>
    <xf numFmtId="43" fontId="9" fillId="0" borderId="12" xfId="0" applyNumberFormat="1" applyFont="1" applyFill="1" applyBorder="1" applyAlignment="1">
      <alignment horizontal="right" vertical="center" wrapText="1"/>
    </xf>
    <xf numFmtId="0" fontId="10" fillId="0" borderId="12" xfId="3" applyFont="1" applyBorder="1" applyAlignment="1">
      <alignment horizontal="left" vertical="center"/>
    </xf>
    <xf numFmtId="0" fontId="10" fillId="0" borderId="12" xfId="3" applyFont="1" applyBorder="1" applyAlignment="1">
      <alignment horizontal="center" vertical="center"/>
    </xf>
    <xf numFmtId="0" fontId="9" fillId="5" borderId="12" xfId="3" applyFont="1" applyFill="1" applyBorder="1" applyAlignment="1">
      <alignment horizontal="center" vertical="center"/>
    </xf>
    <xf numFmtId="43" fontId="12" fillId="2" borderId="12" xfId="5" applyNumberFormat="1" applyFont="1" applyFill="1" applyBorder="1" applyAlignment="1">
      <alignment horizontal="center" vertical="center" wrapText="1"/>
    </xf>
    <xf numFmtId="177" fontId="12" fillId="2" borderId="12" xfId="5" applyNumberFormat="1" applyFont="1" applyFill="1" applyBorder="1" applyAlignment="1">
      <alignment horizontal="center" vertical="center" wrapText="1"/>
    </xf>
    <xf numFmtId="178" fontId="2" fillId="2" borderId="3" xfId="4" applyNumberFormat="1" applyFont="1" applyFill="1" applyBorder="1" applyAlignment="1">
      <alignment vertical="center" wrapText="1"/>
    </xf>
    <xf numFmtId="178" fontId="2" fillId="2" borderId="3" xfId="4" applyNumberFormat="1" applyFont="1" applyFill="1" applyBorder="1" applyAlignment="1">
      <alignment horizontal="center" vertical="center" wrapText="1"/>
    </xf>
    <xf numFmtId="0" fontId="2" fillId="2" borderId="3" xfId="4" applyFont="1" applyFill="1" applyBorder="1" applyAlignment="1">
      <alignment horizontal="center" vertical="center"/>
    </xf>
    <xf numFmtId="0" fontId="2" fillId="2" borderId="3" xfId="4" applyFont="1" applyFill="1" applyBorder="1" applyAlignment="1">
      <alignment horizontal="center" vertical="center" wrapText="1"/>
    </xf>
    <xf numFmtId="178" fontId="2" fillId="2" borderId="3" xfId="4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19" fillId="0" borderId="12" xfId="1" applyNumberFormat="1" applyFont="1" applyFill="1" applyBorder="1" applyAlignment="1">
      <alignment horizontal="center" vertical="center" wrapText="1"/>
    </xf>
    <xf numFmtId="0" fontId="9" fillId="0" borderId="0" xfId="3" applyFont="1" applyFill="1">
      <alignment vertical="center"/>
    </xf>
    <xf numFmtId="0" fontId="0" fillId="0" borderId="0" xfId="0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0" fillId="0" borderId="0" xfId="3" applyFont="1" applyFill="1" applyAlignment="1">
      <alignment horizontal="center" vertical="center"/>
    </xf>
    <xf numFmtId="0" fontId="9" fillId="0" borderId="0" xfId="3" applyFont="1" applyFill="1" applyAlignment="1">
      <alignment horizontal="center" vertical="center"/>
    </xf>
    <xf numFmtId="0" fontId="2" fillId="2" borderId="3" xfId="4" applyFont="1" applyFill="1" applyBorder="1" applyAlignment="1">
      <alignment vertical="center" wrapText="1"/>
    </xf>
    <xf numFmtId="0" fontId="0" fillId="0" borderId="3" xfId="0" applyBorder="1" applyAlignment="1">
      <alignment vertical="center"/>
    </xf>
    <xf numFmtId="178" fontId="3" fillId="0" borderId="8" xfId="4" applyNumberFormat="1" applyFont="1" applyFill="1" applyBorder="1" applyAlignment="1">
      <alignment horizontal="center" vertical="center" wrapText="1"/>
    </xf>
    <xf numFmtId="178" fontId="4" fillId="3" borderId="3" xfId="4" applyNumberFormat="1" applyFont="1" applyFill="1" applyBorder="1" applyAlignment="1">
      <alignment horizontal="center" vertical="center" wrapText="1"/>
    </xf>
    <xf numFmtId="178" fontId="3" fillId="0" borderId="3" xfId="4" applyNumberFormat="1" applyFont="1" applyFill="1" applyBorder="1" applyAlignment="1">
      <alignment horizontal="center" vertical="center" wrapText="1"/>
    </xf>
    <xf numFmtId="0" fontId="0" fillId="7" borderId="12" xfId="0" applyFill="1" applyBorder="1">
      <alignment vertical="center"/>
    </xf>
    <xf numFmtId="0" fontId="9" fillId="7" borderId="12" xfId="0" applyNumberFormat="1" applyFont="1" applyFill="1" applyBorder="1" applyAlignment="1">
      <alignment horizontal="center" vertical="center" wrapText="1"/>
    </xf>
    <xf numFmtId="14" fontId="9" fillId="7" borderId="12" xfId="0" applyNumberFormat="1" applyFont="1" applyFill="1" applyBorder="1" applyAlignment="1">
      <alignment horizontal="center" vertical="center" wrapText="1"/>
    </xf>
    <xf numFmtId="181" fontId="9" fillId="7" borderId="12" xfId="0" applyNumberFormat="1" applyFont="1" applyFill="1" applyBorder="1" applyAlignment="1">
      <alignment horizontal="center" vertical="center" wrapText="1"/>
    </xf>
    <xf numFmtId="43" fontId="9" fillId="7" borderId="12" xfId="0" applyNumberFormat="1" applyFont="1" applyFill="1" applyBorder="1" applyAlignment="1">
      <alignment horizontal="center" vertical="center" wrapText="1"/>
    </xf>
    <xf numFmtId="43" fontId="9" fillId="7" borderId="12" xfId="1" applyNumberFormat="1" applyFont="1" applyFill="1" applyBorder="1" applyAlignment="1">
      <alignment horizontal="center" vertical="center" wrapText="1"/>
    </xf>
    <xf numFmtId="41" fontId="9" fillId="7" borderId="12" xfId="0" applyNumberFormat="1" applyFont="1" applyFill="1" applyBorder="1" applyAlignment="1">
      <alignment horizontal="center" vertical="center" wrapText="1"/>
    </xf>
    <xf numFmtId="177" fontId="9" fillId="7" borderId="12" xfId="0" applyNumberFormat="1" applyFont="1" applyFill="1" applyBorder="1" applyAlignment="1">
      <alignment horizontal="center" vertical="center" wrapText="1"/>
    </xf>
    <xf numFmtId="9" fontId="9" fillId="7" borderId="12" xfId="2" applyFont="1" applyFill="1" applyBorder="1" applyAlignment="1">
      <alignment horizontal="center" vertical="center" wrapText="1"/>
    </xf>
    <xf numFmtId="177" fontId="19" fillId="7" borderId="12" xfId="1" applyNumberFormat="1" applyFont="1" applyFill="1" applyBorder="1" applyAlignment="1">
      <alignment horizontal="center" vertical="center" wrapText="1"/>
    </xf>
    <xf numFmtId="0" fontId="9" fillId="0" borderId="12" xfId="0" applyNumberFormat="1" applyFont="1" applyFill="1" applyBorder="1" applyAlignment="1">
      <alignment vertical="center" wrapText="1"/>
    </xf>
    <xf numFmtId="0" fontId="13" fillId="7" borderId="0" xfId="0" applyFont="1" applyFill="1">
      <alignment vertical="center"/>
    </xf>
    <xf numFmtId="0" fontId="13" fillId="7" borderId="12" xfId="0" applyFont="1" applyFill="1" applyBorder="1">
      <alignment vertical="center"/>
    </xf>
    <xf numFmtId="177" fontId="20" fillId="7" borderId="12" xfId="1" applyNumberFormat="1" applyFont="1" applyFill="1" applyBorder="1" applyAlignment="1">
      <alignment horizontal="center" vertical="center" wrapText="1"/>
    </xf>
    <xf numFmtId="41" fontId="9" fillId="7" borderId="12" xfId="0" applyNumberFormat="1" applyFont="1" applyFill="1" applyBorder="1" applyAlignment="1">
      <alignment horizontal="right" vertical="center" wrapText="1"/>
    </xf>
    <xf numFmtId="14" fontId="9" fillId="0" borderId="12" xfId="0" applyNumberFormat="1" applyFont="1" applyFill="1" applyBorder="1" applyAlignment="1">
      <alignment horizontal="center" vertical="center"/>
    </xf>
    <xf numFmtId="0" fontId="0" fillId="0" borderId="12" xfId="0" applyFill="1" applyBorder="1">
      <alignment vertical="center"/>
    </xf>
    <xf numFmtId="14" fontId="9" fillId="0" borderId="12" xfId="0" applyNumberFormat="1" applyFont="1" applyBorder="1" applyAlignment="1">
      <alignment horizontal="right" vertical="center" wrapText="1"/>
    </xf>
    <xf numFmtId="14" fontId="9" fillId="7" borderId="12" xfId="0" applyNumberFormat="1" applyFont="1" applyFill="1" applyBorder="1" applyAlignment="1">
      <alignment horizontal="right" vertical="center" wrapText="1"/>
    </xf>
    <xf numFmtId="0" fontId="0" fillId="7" borderId="12" xfId="0" applyFill="1" applyBorder="1" applyAlignment="1">
      <alignment horizontal="left" vertical="center"/>
    </xf>
    <xf numFmtId="14" fontId="0" fillId="7" borderId="12" xfId="0" applyNumberFormat="1" applyFill="1" applyBorder="1" applyAlignment="1">
      <alignment horizontal="center" vertical="center"/>
    </xf>
    <xf numFmtId="41" fontId="0" fillId="7" borderId="12" xfId="0" applyNumberFormat="1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9" fillId="7" borderId="12" xfId="0" applyNumberFormat="1" applyFont="1" applyFill="1" applyBorder="1" applyAlignment="1">
      <alignment vertical="center" wrapText="1"/>
    </xf>
    <xf numFmtId="0" fontId="9" fillId="0" borderId="12" xfId="0" applyNumberFormat="1" applyFont="1" applyFill="1" applyBorder="1" applyAlignment="1">
      <alignment horizontal="center" vertical="center"/>
    </xf>
    <xf numFmtId="43" fontId="9" fillId="0" borderId="12" xfId="0" applyNumberFormat="1" applyFont="1" applyFill="1" applyBorder="1" applyAlignment="1">
      <alignment horizontal="right" vertical="center"/>
    </xf>
    <xf numFmtId="43" fontId="9" fillId="0" borderId="12" xfId="0" applyNumberFormat="1" applyFont="1" applyFill="1" applyBorder="1" applyAlignment="1">
      <alignment horizontal="center" vertical="center"/>
    </xf>
    <xf numFmtId="177" fontId="9" fillId="0" borderId="12" xfId="0" applyNumberFormat="1" applyFont="1" applyFill="1" applyBorder="1" applyAlignment="1">
      <alignment horizontal="center" vertical="center"/>
    </xf>
    <xf numFmtId="0" fontId="9" fillId="0" borderId="12" xfId="0" applyNumberFormat="1" applyFont="1" applyFill="1" applyBorder="1" applyAlignment="1">
      <alignment horizontal="left" vertical="center"/>
    </xf>
    <xf numFmtId="43" fontId="9" fillId="0" borderId="12" xfId="1" applyFont="1" applyFill="1" applyBorder="1" applyAlignment="1">
      <alignment horizontal="center" vertical="center" wrapText="1"/>
    </xf>
    <xf numFmtId="177" fontId="9" fillId="0" borderId="12" xfId="1" applyNumberFormat="1" applyFont="1" applyFill="1" applyBorder="1" applyAlignment="1">
      <alignment horizontal="right" vertical="center" wrapText="1"/>
    </xf>
    <xf numFmtId="43" fontId="9" fillId="0" borderId="12" xfId="1" applyNumberFormat="1" applyFont="1" applyFill="1" applyBorder="1" applyAlignment="1">
      <alignment horizontal="center" vertical="center"/>
    </xf>
    <xf numFmtId="41" fontId="9" fillId="0" borderId="12" xfId="0" applyNumberFormat="1" applyFont="1" applyFill="1" applyBorder="1" applyAlignment="1">
      <alignment horizontal="center" vertical="center"/>
    </xf>
    <xf numFmtId="0" fontId="27" fillId="0" borderId="12" xfId="0" applyNumberFormat="1" applyFont="1" applyFill="1" applyBorder="1" applyAlignment="1">
      <alignment horizontal="center" vertical="center" wrapText="1"/>
    </xf>
    <xf numFmtId="41" fontId="20" fillId="0" borderId="12" xfId="0" applyNumberFormat="1" applyFont="1" applyFill="1" applyBorder="1" applyAlignment="1">
      <alignment horizontal="center" vertical="center" wrapText="1"/>
    </xf>
    <xf numFmtId="41" fontId="20" fillId="7" borderId="12" xfId="0" applyNumberFormat="1" applyFont="1" applyFill="1" applyBorder="1" applyAlignment="1">
      <alignment horizontal="center" vertical="center" wrapText="1"/>
    </xf>
    <xf numFmtId="0" fontId="5" fillId="0" borderId="12" xfId="0" applyNumberFormat="1" applyFont="1" applyFill="1" applyBorder="1" applyAlignment="1">
      <alignment vertical="center" wrapText="1"/>
    </xf>
    <xf numFmtId="184" fontId="9" fillId="0" borderId="12" xfId="1" applyNumberFormat="1" applyFont="1" applyFill="1" applyBorder="1" applyAlignment="1">
      <alignment horizontal="center" vertical="center" wrapText="1"/>
    </xf>
    <xf numFmtId="0" fontId="27" fillId="0" borderId="12" xfId="0" applyNumberFormat="1" applyFont="1" applyFill="1" applyBorder="1" applyAlignment="1">
      <alignment vertical="center" wrapText="1"/>
    </xf>
    <xf numFmtId="43" fontId="11" fillId="6" borderId="12" xfId="5" applyNumberFormat="1" applyFont="1" applyFill="1" applyBorder="1" applyAlignment="1">
      <alignment horizontal="center" vertical="center" wrapText="1"/>
    </xf>
    <xf numFmtId="177" fontId="0" fillId="0" borderId="12" xfId="0" applyNumberFormat="1" applyBorder="1">
      <alignment vertical="center"/>
    </xf>
    <xf numFmtId="0" fontId="25" fillId="0" borderId="12" xfId="0" applyNumberFormat="1" applyFont="1" applyFill="1" applyBorder="1" applyAlignment="1">
      <alignment horizontal="center" vertical="center" wrapText="1"/>
    </xf>
    <xf numFmtId="177" fontId="0" fillId="7" borderId="12" xfId="0" applyNumberFormat="1" applyFill="1" applyBorder="1">
      <alignment vertical="center"/>
    </xf>
    <xf numFmtId="0" fontId="25" fillId="7" borderId="12" xfId="0" applyNumberFormat="1" applyFont="1" applyFill="1" applyBorder="1" applyAlignment="1">
      <alignment horizontal="center" vertical="center" wrapText="1"/>
    </xf>
    <xf numFmtId="0" fontId="25" fillId="0" borderId="12" xfId="0" applyNumberFormat="1" applyFont="1" applyFill="1" applyBorder="1" applyAlignment="1">
      <alignment vertical="center" wrapText="1"/>
    </xf>
    <xf numFmtId="0" fontId="0" fillId="0" borderId="12" xfId="0" applyFill="1" applyBorder="1" applyAlignment="1">
      <alignment horizontal="left" vertical="center"/>
    </xf>
    <xf numFmtId="41" fontId="28" fillId="0" borderId="12" xfId="0" applyNumberFormat="1" applyFont="1" applyFill="1" applyBorder="1" applyAlignment="1">
      <alignment horizontal="center" vertical="center"/>
    </xf>
    <xf numFmtId="41" fontId="26" fillId="0" borderId="12" xfId="0" applyNumberFormat="1" applyFont="1" applyFill="1" applyBorder="1" applyAlignment="1">
      <alignment horizontal="center" vertical="center"/>
    </xf>
    <xf numFmtId="41" fontId="28" fillId="7" borderId="12" xfId="0" applyNumberFormat="1" applyFont="1" applyFill="1" applyBorder="1" applyAlignment="1">
      <alignment horizontal="center" vertical="center"/>
    </xf>
    <xf numFmtId="0" fontId="0" fillId="7" borderId="0" xfId="0" applyFill="1" applyAlignment="1">
      <alignment horizontal="left" vertical="center"/>
    </xf>
    <xf numFmtId="14" fontId="0" fillId="0" borderId="12" xfId="0" applyNumberFormat="1" applyFill="1" applyBorder="1">
      <alignment vertical="center"/>
    </xf>
    <xf numFmtId="176" fontId="0" fillId="0" borderId="12" xfId="0" applyNumberFormat="1" applyFill="1" applyBorder="1" applyAlignment="1">
      <alignment horizontal="right" vertical="center"/>
    </xf>
    <xf numFmtId="182" fontId="0" fillId="0" borderId="12" xfId="0" applyNumberFormat="1" applyFill="1" applyBorder="1" applyAlignment="1">
      <alignment horizontal="right" vertical="center"/>
    </xf>
    <xf numFmtId="41" fontId="0" fillId="0" borderId="12" xfId="0" applyNumberFormat="1" applyFill="1" applyBorder="1" applyAlignment="1">
      <alignment horizontal="right" vertical="center"/>
    </xf>
    <xf numFmtId="9" fontId="0" fillId="0" borderId="12" xfId="2" applyNumberFormat="1" applyFont="1" applyFill="1" applyBorder="1">
      <alignment vertical="center"/>
    </xf>
    <xf numFmtId="41" fontId="31" fillId="0" borderId="12" xfId="0" applyNumberFormat="1" applyFont="1" applyFill="1" applyBorder="1">
      <alignment vertical="center"/>
    </xf>
    <xf numFmtId="41" fontId="0" fillId="0" borderId="12" xfId="0" applyNumberFormat="1" applyFill="1" applyBorder="1">
      <alignment vertical="center"/>
    </xf>
    <xf numFmtId="43" fontId="0" fillId="0" borderId="12" xfId="0" applyNumberFormat="1" applyFill="1" applyBorder="1" applyAlignment="1">
      <alignment horizontal="right" vertical="center"/>
    </xf>
    <xf numFmtId="14" fontId="0" fillId="7" borderId="12" xfId="0" applyNumberFormat="1" applyFill="1" applyBorder="1">
      <alignment vertical="center"/>
    </xf>
    <xf numFmtId="176" fontId="0" fillId="7" borderId="12" xfId="0" applyNumberFormat="1" applyFill="1" applyBorder="1" applyAlignment="1">
      <alignment horizontal="right" vertical="center"/>
    </xf>
    <xf numFmtId="43" fontId="0" fillId="7" borderId="12" xfId="0" applyNumberFormat="1" applyFill="1" applyBorder="1" applyAlignment="1">
      <alignment horizontal="right" vertical="center"/>
    </xf>
    <xf numFmtId="41" fontId="0" fillId="7" borderId="12" xfId="0" applyNumberFormat="1" applyFill="1" applyBorder="1" applyAlignment="1">
      <alignment horizontal="right" vertical="center"/>
    </xf>
    <xf numFmtId="9" fontId="0" fillId="7" borderId="12" xfId="2" applyNumberFormat="1" applyFont="1" applyFill="1" applyBorder="1">
      <alignment vertical="center"/>
    </xf>
    <xf numFmtId="41" fontId="31" fillId="7" borderId="12" xfId="0" applyNumberFormat="1" applyFont="1" applyFill="1" applyBorder="1">
      <alignment vertical="center"/>
    </xf>
    <xf numFmtId="41" fontId="0" fillId="7" borderId="12" xfId="0" applyNumberFormat="1" applyFill="1" applyBorder="1">
      <alignment vertical="center"/>
    </xf>
    <xf numFmtId="0" fontId="29" fillId="0" borderId="12" xfId="0" applyFont="1" applyFill="1" applyBorder="1" applyAlignment="1">
      <alignment horizontal="center" vertical="center"/>
    </xf>
    <xf numFmtId="9" fontId="0" fillId="0" borderId="12" xfId="2" applyNumberFormat="1" applyFont="1" applyFill="1" applyBorder="1" applyAlignment="1">
      <alignment horizontal="right" vertical="center"/>
    </xf>
    <xf numFmtId="41" fontId="31" fillId="0" borderId="12" xfId="0" applyNumberFormat="1" applyFont="1" applyFill="1" applyBorder="1" applyAlignment="1">
      <alignment horizontal="center" vertical="center"/>
    </xf>
    <xf numFmtId="41" fontId="30" fillId="0" borderId="12" xfId="0" applyNumberFormat="1" applyFont="1" applyFill="1" applyBorder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8" fontId="3" fillId="0" borderId="3" xfId="4" applyNumberFormat="1" applyFont="1" applyFill="1" applyBorder="1" applyAlignment="1">
      <alignment horizontal="center" vertical="center"/>
    </xf>
    <xf numFmtId="41" fontId="0" fillId="0" borderId="0" xfId="0" applyNumberFormat="1">
      <alignment vertical="center"/>
    </xf>
    <xf numFmtId="0" fontId="13" fillId="0" borderId="0" xfId="0" applyFont="1">
      <alignment vertical="center"/>
    </xf>
    <xf numFmtId="0" fontId="0" fillId="7" borderId="0" xfId="0" applyFill="1">
      <alignment vertical="center"/>
    </xf>
    <xf numFmtId="41" fontId="0" fillId="7" borderId="0" xfId="0" applyNumberFormat="1" applyFill="1">
      <alignment vertical="center"/>
    </xf>
    <xf numFmtId="0" fontId="14" fillId="0" borderId="17" xfId="3" applyFont="1" applyBorder="1" applyAlignment="1">
      <alignment vertical="center"/>
    </xf>
    <xf numFmtId="0" fontId="15" fillId="6" borderId="18" xfId="3" applyFont="1" applyFill="1" applyBorder="1" applyAlignment="1">
      <alignment horizontal="center" vertical="center" wrapText="1"/>
    </xf>
    <xf numFmtId="14" fontId="11" fillId="6" borderId="18" xfId="3" applyNumberFormat="1" applyFont="1" applyFill="1" applyBorder="1" applyAlignment="1">
      <alignment horizontal="center" vertical="center" wrapText="1"/>
    </xf>
    <xf numFmtId="14" fontId="15" fillId="6" borderId="18" xfId="3" applyNumberFormat="1" applyFont="1" applyFill="1" applyBorder="1" applyAlignment="1">
      <alignment horizontal="center" vertical="center" wrapText="1"/>
    </xf>
    <xf numFmtId="43" fontId="15" fillId="6" borderId="18" xfId="5" applyNumberFormat="1" applyFont="1" applyFill="1" applyBorder="1" applyAlignment="1">
      <alignment horizontal="center" vertical="center" wrapText="1"/>
    </xf>
    <xf numFmtId="177" fontId="15" fillId="6" borderId="18" xfId="5" applyNumberFormat="1" applyFont="1" applyFill="1" applyBorder="1" applyAlignment="1">
      <alignment horizontal="center" vertical="center" wrapText="1"/>
    </xf>
    <xf numFmtId="0" fontId="9" fillId="6" borderId="18" xfId="3" applyFont="1" applyFill="1" applyBorder="1" applyAlignment="1">
      <alignment horizontal="center" vertical="center"/>
    </xf>
    <xf numFmtId="14" fontId="4" fillId="0" borderId="0" xfId="0" applyNumberFormat="1" applyFont="1" applyBorder="1">
      <alignment vertical="center"/>
    </xf>
    <xf numFmtId="14" fontId="0" fillId="0" borderId="0" xfId="0" applyNumberFormat="1" applyFill="1" applyBorder="1">
      <alignment vertical="center"/>
    </xf>
    <xf numFmtId="9" fontId="0" fillId="0" borderId="0" xfId="2" applyNumberFormat="1" applyFont="1" applyFill="1" applyBorder="1">
      <alignment vertical="center"/>
    </xf>
    <xf numFmtId="41" fontId="31" fillId="0" borderId="0" xfId="0" applyNumberFormat="1" applyFont="1" applyFill="1" applyBorder="1">
      <alignment vertical="center"/>
    </xf>
    <xf numFmtId="41" fontId="4" fillId="0" borderId="0" xfId="0" applyNumberFormat="1" applyFont="1" applyBorder="1">
      <alignment vertical="center"/>
    </xf>
    <xf numFmtId="0" fontId="0" fillId="7" borderId="0" xfId="0" applyFill="1" applyBorder="1">
      <alignment vertical="center"/>
    </xf>
    <xf numFmtId="0" fontId="0" fillId="7" borderId="0" xfId="0" applyFill="1" applyBorder="1" applyAlignment="1">
      <alignment horizontal="center" vertical="center"/>
    </xf>
    <xf numFmtId="14" fontId="0" fillId="7" borderId="0" xfId="0" applyNumberFormat="1" applyFill="1" applyBorder="1">
      <alignment vertical="center"/>
    </xf>
    <xf numFmtId="176" fontId="0" fillId="7" borderId="0" xfId="0" applyNumberFormat="1" applyFill="1" applyBorder="1" applyAlignment="1">
      <alignment horizontal="right" vertical="center"/>
    </xf>
    <xf numFmtId="43" fontId="0" fillId="7" borderId="0" xfId="0" applyNumberFormat="1" applyFill="1" applyBorder="1" applyAlignment="1">
      <alignment horizontal="right" vertical="center"/>
    </xf>
    <xf numFmtId="41" fontId="0" fillId="7" borderId="0" xfId="0" applyNumberFormat="1" applyFill="1" applyBorder="1" applyAlignment="1">
      <alignment horizontal="right" vertical="center"/>
    </xf>
    <xf numFmtId="9" fontId="0" fillId="7" borderId="0" xfId="2" applyNumberFormat="1" applyFont="1" applyFill="1" applyBorder="1">
      <alignment vertical="center"/>
    </xf>
    <xf numFmtId="41" fontId="31" fillId="7" borderId="0" xfId="0" applyNumberFormat="1" applyFont="1" applyFill="1" applyBorder="1">
      <alignment vertical="center"/>
    </xf>
    <xf numFmtId="41" fontId="0" fillId="7" borderId="0" xfId="0" applyNumberFormat="1" applyFill="1" applyBorder="1">
      <alignment vertical="center"/>
    </xf>
    <xf numFmtId="0" fontId="13" fillId="7" borderId="0" xfId="0" applyFont="1" applyFill="1" applyBorder="1">
      <alignment vertical="center"/>
    </xf>
    <xf numFmtId="178" fontId="2" fillId="2" borderId="1" xfId="4" applyNumberFormat="1" applyFont="1" applyFill="1" applyBorder="1" applyAlignment="1">
      <alignment horizontal="center" vertical="center" wrapText="1"/>
    </xf>
    <xf numFmtId="178" fontId="2" fillId="2" borderId="5" xfId="4" applyNumberFormat="1" applyFont="1" applyFill="1" applyBorder="1" applyAlignment="1">
      <alignment horizontal="center" vertical="center" wrapText="1"/>
    </xf>
    <xf numFmtId="178" fontId="2" fillId="2" borderId="5" xfId="4" applyNumberFormat="1" applyFont="1" applyFill="1" applyBorder="1" applyAlignment="1">
      <alignment horizontal="center" vertical="center"/>
    </xf>
    <xf numFmtId="178" fontId="2" fillId="2" borderId="3" xfId="4" applyNumberFormat="1" applyFont="1" applyFill="1" applyBorder="1" applyAlignment="1">
      <alignment horizontal="center" vertical="center"/>
    </xf>
    <xf numFmtId="179" fontId="3" fillId="0" borderId="3" xfId="4" applyNumberFormat="1" applyFont="1" applyFill="1" applyBorder="1" applyAlignment="1">
      <alignment horizontal="center" vertical="center"/>
    </xf>
    <xf numFmtId="41" fontId="3" fillId="0" borderId="3" xfId="4" applyNumberFormat="1" applyFont="1" applyFill="1" applyBorder="1" applyAlignment="1">
      <alignment horizontal="center" vertical="center"/>
    </xf>
    <xf numFmtId="185" fontId="4" fillId="5" borderId="3" xfId="1" applyNumberFormat="1" applyFont="1" applyFill="1" applyBorder="1" applyAlignment="1">
      <alignment horizontal="center" vertical="center" wrapText="1"/>
    </xf>
    <xf numFmtId="185" fontId="4" fillId="0" borderId="3" xfId="0" applyNumberFormat="1" applyFont="1" applyFill="1" applyBorder="1" applyAlignment="1">
      <alignment horizontal="center" vertical="center"/>
    </xf>
    <xf numFmtId="185" fontId="5" fillId="5" borderId="3" xfId="0" applyNumberFormat="1" applyFont="1" applyFill="1" applyBorder="1" applyAlignment="1">
      <alignment horizontal="center" vertical="center" wrapText="1"/>
    </xf>
    <xf numFmtId="185" fontId="5" fillId="5" borderId="3" xfId="1" applyNumberFormat="1" applyFont="1" applyFill="1" applyBorder="1" applyAlignment="1">
      <alignment horizontal="center" vertical="center" wrapText="1"/>
    </xf>
    <xf numFmtId="185" fontId="3" fillId="4" borderId="3" xfId="4" applyNumberFormat="1" applyFont="1" applyFill="1" applyBorder="1" applyAlignment="1">
      <alignment horizontal="center" vertical="center"/>
    </xf>
    <xf numFmtId="185" fontId="4" fillId="0" borderId="3" xfId="0" applyNumberFormat="1" applyFont="1" applyFill="1" applyBorder="1" applyAlignment="1">
      <alignment horizontal="center" vertical="center" wrapText="1"/>
    </xf>
    <xf numFmtId="0" fontId="7" fillId="4" borderId="0" xfId="4" applyFont="1" applyFill="1" applyAlignment="1">
      <alignment horizontal="center" vertical="center"/>
    </xf>
    <xf numFmtId="0" fontId="5" fillId="0" borderId="3" xfId="0" applyNumberFormat="1" applyFont="1" applyBorder="1" applyAlignment="1">
      <alignment horizontal="center" vertical="center" wrapText="1"/>
    </xf>
    <xf numFmtId="177" fontId="4" fillId="5" borderId="3" xfId="1" applyNumberFormat="1" applyFont="1" applyFill="1" applyBorder="1" applyAlignment="1">
      <alignment horizontal="center" vertical="center" wrapText="1"/>
    </xf>
    <xf numFmtId="176" fontId="4" fillId="0" borderId="3" xfId="0" applyNumberFormat="1" applyFont="1" applyFill="1" applyBorder="1" applyAlignment="1">
      <alignment horizontal="center" vertical="center"/>
    </xf>
    <xf numFmtId="0" fontId="5" fillId="0" borderId="9" xfId="0" applyNumberFormat="1" applyFont="1" applyBorder="1" applyAlignment="1">
      <alignment horizontal="center" vertical="center" wrapText="1"/>
    </xf>
    <xf numFmtId="177" fontId="4" fillId="5" borderId="5" xfId="1" applyNumberFormat="1" applyFont="1" applyFill="1" applyBorder="1" applyAlignment="1">
      <alignment horizontal="center" vertical="center" wrapText="1"/>
    </xf>
    <xf numFmtId="41" fontId="4" fillId="5" borderId="3" xfId="0" applyNumberFormat="1" applyFont="1" applyFill="1" applyBorder="1" applyAlignment="1">
      <alignment horizontal="center" vertical="center" wrapText="1"/>
    </xf>
    <xf numFmtId="185" fontId="4" fillId="5" borderId="3" xfId="0" applyNumberFormat="1" applyFont="1" applyFill="1" applyBorder="1" applyAlignment="1">
      <alignment horizontal="center" vertical="center" wrapText="1"/>
    </xf>
    <xf numFmtId="41" fontId="6" fillId="0" borderId="1" xfId="0" applyNumberFormat="1" applyFont="1" applyFill="1" applyBorder="1" applyAlignment="1">
      <alignment horizontal="center" vertical="center"/>
    </xf>
    <xf numFmtId="177" fontId="5" fillId="5" borderId="3" xfId="1" applyNumberFormat="1" applyFont="1" applyFill="1" applyBorder="1" applyAlignment="1">
      <alignment horizontal="center" vertical="center" wrapText="1"/>
    </xf>
    <xf numFmtId="0" fontId="5" fillId="0" borderId="3" xfId="0" applyNumberFormat="1" applyFont="1" applyFill="1" applyBorder="1" applyAlignment="1">
      <alignment horizontal="center" vertical="center" wrapText="1"/>
    </xf>
    <xf numFmtId="41" fontId="5" fillId="5" borderId="3" xfId="0" applyNumberFormat="1" applyFont="1" applyFill="1" applyBorder="1" applyAlignment="1">
      <alignment horizontal="center" vertical="center" wrapText="1"/>
    </xf>
    <xf numFmtId="41" fontId="6" fillId="0" borderId="3" xfId="0" applyNumberFormat="1" applyFont="1" applyFill="1" applyBorder="1" applyAlignment="1">
      <alignment horizontal="center" vertical="center"/>
    </xf>
    <xf numFmtId="41" fontId="4" fillId="0" borderId="3" xfId="0" applyNumberFormat="1" applyFont="1" applyFill="1" applyBorder="1" applyAlignment="1">
      <alignment horizontal="center" vertical="center" wrapText="1"/>
    </xf>
    <xf numFmtId="41" fontId="0" fillId="0" borderId="3" xfId="0" applyNumberFormat="1" applyFill="1" applyBorder="1" applyAlignment="1">
      <alignment horizontal="center" vertical="center"/>
    </xf>
    <xf numFmtId="0" fontId="35" fillId="8" borderId="3" xfId="0" applyFont="1" applyFill="1" applyBorder="1" applyAlignment="1">
      <alignment horizontal="center" vertical="center"/>
    </xf>
    <xf numFmtId="178" fontId="2" fillId="8" borderId="3" xfId="4" applyNumberFormat="1" applyFont="1" applyFill="1" applyBorder="1" applyAlignment="1">
      <alignment horizontal="center" vertical="center"/>
    </xf>
    <xf numFmtId="0" fontId="0" fillId="9" borderId="12" xfId="0" applyFill="1" applyBorder="1">
      <alignment vertical="center"/>
    </xf>
    <xf numFmtId="0" fontId="0" fillId="9" borderId="12" xfId="0" applyFill="1" applyBorder="1" applyAlignment="1">
      <alignment horizontal="center" vertical="center"/>
    </xf>
    <xf numFmtId="14" fontId="0" fillId="9" borderId="12" xfId="0" applyNumberFormat="1" applyFill="1" applyBorder="1">
      <alignment vertical="center"/>
    </xf>
    <xf numFmtId="176" fontId="0" fillId="9" borderId="12" xfId="0" applyNumberFormat="1" applyFill="1" applyBorder="1" applyAlignment="1">
      <alignment horizontal="right" vertical="center"/>
    </xf>
    <xf numFmtId="182" fontId="0" fillId="9" borderId="12" xfId="0" applyNumberFormat="1" applyFill="1" applyBorder="1" applyAlignment="1">
      <alignment horizontal="right" vertical="center"/>
    </xf>
    <xf numFmtId="41" fontId="0" fillId="9" borderId="12" xfId="0" applyNumberFormat="1" applyFill="1" applyBorder="1" applyAlignment="1">
      <alignment horizontal="right" vertical="center"/>
    </xf>
    <xf numFmtId="9" fontId="0" fillId="9" borderId="12" xfId="2" applyNumberFormat="1" applyFont="1" applyFill="1" applyBorder="1">
      <alignment vertical="center"/>
    </xf>
    <xf numFmtId="41" fontId="31" fillId="9" borderId="12" xfId="0" applyNumberFormat="1" applyFont="1" applyFill="1" applyBorder="1">
      <alignment vertical="center"/>
    </xf>
    <xf numFmtId="41" fontId="0" fillId="9" borderId="12" xfId="0" applyNumberFormat="1" applyFill="1" applyBorder="1">
      <alignment vertical="center"/>
    </xf>
    <xf numFmtId="0" fontId="0" fillId="9" borderId="0" xfId="0" applyFill="1">
      <alignment vertical="center"/>
    </xf>
    <xf numFmtId="10" fontId="0" fillId="9" borderId="0" xfId="0" applyNumberFormat="1" applyFill="1">
      <alignment vertical="center"/>
    </xf>
    <xf numFmtId="43" fontId="0" fillId="9" borderId="0" xfId="0" applyNumberFormat="1" applyFill="1">
      <alignment vertical="center"/>
    </xf>
    <xf numFmtId="176" fontId="0" fillId="0" borderId="0" xfId="0" applyNumberFormat="1" applyAlignment="1">
      <alignment horizontal="right" vertical="center"/>
    </xf>
    <xf numFmtId="43" fontId="0" fillId="0" borderId="0" xfId="0" applyNumberFormat="1" applyAlignment="1">
      <alignment horizontal="right" vertical="center"/>
    </xf>
    <xf numFmtId="41" fontId="0" fillId="0" borderId="0" xfId="0" applyNumberFormat="1" applyAlignment="1">
      <alignment horizontal="right" vertical="center"/>
    </xf>
    <xf numFmtId="14" fontId="0" fillId="0" borderId="0" xfId="0" applyNumberFormat="1">
      <alignment vertical="center"/>
    </xf>
    <xf numFmtId="178" fontId="3" fillId="0" borderId="10" xfId="4" applyNumberFormat="1" applyFont="1" applyBorder="1" applyAlignment="1">
      <alignment horizontal="center" vertical="center"/>
    </xf>
    <xf numFmtId="0" fontId="2" fillId="2" borderId="1" xfId="4" applyNumberFormat="1" applyFont="1" applyFill="1" applyBorder="1" applyAlignment="1">
      <alignment horizontal="center" vertical="center" wrapText="1"/>
    </xf>
    <xf numFmtId="0" fontId="2" fillId="2" borderId="5" xfId="4" applyNumberFormat="1" applyFont="1" applyFill="1" applyBorder="1" applyAlignment="1">
      <alignment horizontal="center" vertical="center" wrapText="1"/>
    </xf>
    <xf numFmtId="0" fontId="2" fillId="2" borderId="1" xfId="4" applyFont="1" applyFill="1" applyBorder="1" applyAlignment="1">
      <alignment horizontal="center" vertical="center"/>
    </xf>
    <xf numFmtId="0" fontId="2" fillId="2" borderId="5" xfId="4" applyFont="1" applyFill="1" applyBorder="1" applyAlignment="1">
      <alignment horizontal="center" vertical="center"/>
    </xf>
    <xf numFmtId="178" fontId="2" fillId="2" borderId="1" xfId="4" applyNumberFormat="1" applyFont="1" applyFill="1" applyBorder="1" applyAlignment="1">
      <alignment horizontal="center" vertical="center" wrapText="1"/>
    </xf>
    <xf numFmtId="178" fontId="2" fillId="2" borderId="5" xfId="4" applyNumberFormat="1" applyFont="1" applyFill="1" applyBorder="1" applyAlignment="1">
      <alignment horizontal="center" vertical="center" wrapText="1"/>
    </xf>
    <xf numFmtId="0" fontId="1" fillId="0" borderId="0" xfId="4" applyFont="1" applyBorder="1" applyAlignment="1">
      <alignment horizontal="center" vertical="center"/>
    </xf>
    <xf numFmtId="178" fontId="2" fillId="2" borderId="9" xfId="4" applyNumberFormat="1" applyFont="1" applyFill="1" applyBorder="1" applyAlignment="1">
      <alignment horizontal="center" vertical="center" wrapText="1"/>
    </xf>
    <xf numFmtId="178" fontId="2" fillId="2" borderId="4" xfId="4" applyNumberFormat="1" applyFont="1" applyFill="1" applyBorder="1" applyAlignment="1">
      <alignment horizontal="center" vertical="center" wrapText="1"/>
    </xf>
    <xf numFmtId="178" fontId="2" fillId="2" borderId="11" xfId="4" applyNumberFormat="1" applyFont="1" applyFill="1" applyBorder="1" applyAlignment="1">
      <alignment horizontal="center" vertical="center" wrapText="1"/>
    </xf>
    <xf numFmtId="178" fontId="2" fillId="2" borderId="1" xfId="4" applyNumberFormat="1" applyFont="1" applyFill="1" applyBorder="1" applyAlignment="1">
      <alignment horizontal="center" vertical="center"/>
    </xf>
    <xf numFmtId="178" fontId="2" fillId="2" borderId="5" xfId="4" applyNumberFormat="1" applyFont="1" applyFill="1" applyBorder="1" applyAlignment="1">
      <alignment horizontal="center" vertical="center"/>
    </xf>
    <xf numFmtId="178" fontId="2" fillId="2" borderId="9" xfId="4" applyNumberFormat="1" applyFont="1" applyFill="1" applyBorder="1" applyAlignment="1">
      <alignment horizontal="center" vertical="center"/>
    </xf>
    <xf numFmtId="178" fontId="2" fillId="2" borderId="4" xfId="4" applyNumberFormat="1" applyFont="1" applyFill="1" applyBorder="1" applyAlignment="1">
      <alignment horizontal="center" vertical="center"/>
    </xf>
    <xf numFmtId="178" fontId="2" fillId="2" borderId="11" xfId="4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83" fontId="13" fillId="0" borderId="3" xfId="0" applyNumberFormat="1" applyFont="1" applyBorder="1" applyAlignment="1">
      <alignment horizontal="center" vertical="center"/>
    </xf>
    <xf numFmtId="183" fontId="0" fillId="0" borderId="1" xfId="0" applyNumberFormat="1" applyBorder="1" applyAlignment="1">
      <alignment horizontal="center" vertical="center"/>
    </xf>
    <xf numFmtId="183" fontId="0" fillId="0" borderId="5" xfId="0" applyNumberFormat="1" applyBorder="1" applyAlignment="1">
      <alignment horizontal="center" vertical="center"/>
    </xf>
    <xf numFmtId="178" fontId="2" fillId="2" borderId="3" xfId="4" applyNumberFormat="1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/>
    </xf>
    <xf numFmtId="0" fontId="2" fillId="2" borderId="3" xfId="4" applyFont="1" applyFill="1" applyBorder="1" applyAlignment="1">
      <alignment horizontal="center" vertical="center"/>
    </xf>
    <xf numFmtId="0" fontId="2" fillId="2" borderId="3" xfId="4" applyFont="1" applyFill="1" applyBorder="1" applyAlignment="1">
      <alignment horizontal="center" vertical="center" wrapText="1"/>
    </xf>
    <xf numFmtId="178" fontId="2" fillId="2" borderId="3" xfId="4" applyNumberFormat="1" applyFont="1" applyFill="1" applyBorder="1" applyAlignment="1">
      <alignment horizontal="center" vertical="center"/>
    </xf>
  </cellXfs>
  <cellStyles count="6">
    <cellStyle name="百分比" xfId="2" builtinId="5"/>
    <cellStyle name="常规" xfId="0" builtinId="0"/>
    <cellStyle name="常规 125" xfId="3"/>
    <cellStyle name="常规 3" xfId="4"/>
    <cellStyle name="千位分隔" xfId="1" builtinId="3"/>
    <cellStyle name="千位分隔 3" xfId="5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zoomScale="87" zoomScaleNormal="87" workbookViewId="0">
      <pane xSplit="2" ySplit="2" topLeftCell="C3" activePane="bottomRight" state="frozen"/>
      <selection pane="topRight"/>
      <selection pane="bottomLeft"/>
      <selection pane="bottomRight" activeCell="O7" sqref="O7"/>
    </sheetView>
  </sheetViews>
  <sheetFormatPr defaultColWidth="9" defaultRowHeight="13.5" outlineLevelRow="1" outlineLevelCol="1"/>
  <cols>
    <col min="1" max="1" width="10.375" customWidth="1"/>
    <col min="2" max="2" width="13" customWidth="1"/>
    <col min="3" max="3" width="6.75" customWidth="1"/>
    <col min="4" max="4" width="5.125" customWidth="1"/>
    <col min="5" max="5" width="7" customWidth="1"/>
    <col min="6" max="6" width="3.875" customWidth="1"/>
    <col min="7" max="7" width="11.875" hidden="1" customWidth="1" outlineLevel="1"/>
    <col min="8" max="8" width="12.75" hidden="1" customWidth="1" outlineLevel="1"/>
    <col min="9" max="9" width="11.625" hidden="1" customWidth="1" outlineLevel="1"/>
    <col min="10" max="10" width="8.125" hidden="1" customWidth="1" outlineLevel="1"/>
    <col min="11" max="11" width="12" hidden="1" customWidth="1" outlineLevel="1"/>
    <col min="12" max="12" width="12.125" hidden="1" customWidth="1" outlineLevel="1"/>
    <col min="13" max="13" width="13.125" hidden="1" customWidth="1" outlineLevel="1"/>
    <col min="14" max="14" width="8.125" customWidth="1" collapsed="1"/>
    <col min="15" max="15" width="11.625" customWidth="1"/>
    <col min="16" max="16" width="13.375" customWidth="1"/>
    <col min="17" max="17" width="12.375" customWidth="1"/>
    <col min="18" max="18" width="11.875" customWidth="1"/>
    <col min="19" max="19" width="10.875" customWidth="1"/>
    <col min="20" max="20" width="10.5" customWidth="1"/>
    <col min="23" max="23" width="11.125" customWidth="1"/>
  </cols>
  <sheetData>
    <row r="1" spans="1:19" s="28" customFormat="1" ht="33.75" customHeight="1">
      <c r="A1" s="29" t="s">
        <v>118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</row>
    <row r="2" spans="1:19" s="34" customFormat="1" ht="39.75" customHeight="1">
      <c r="A2" s="37" t="s">
        <v>0</v>
      </c>
      <c r="B2" s="37" t="s">
        <v>1</v>
      </c>
      <c r="C2" s="37" t="s">
        <v>2</v>
      </c>
      <c r="D2" s="38" t="s">
        <v>3</v>
      </c>
      <c r="E2" s="38" t="s">
        <v>4</v>
      </c>
      <c r="F2" s="37" t="s">
        <v>5</v>
      </c>
      <c r="G2" s="38" t="s">
        <v>6</v>
      </c>
      <c r="H2" s="38" t="s">
        <v>7</v>
      </c>
      <c r="I2" s="38" t="s">
        <v>8</v>
      </c>
      <c r="J2" s="48" t="s">
        <v>9</v>
      </c>
      <c r="K2" s="48" t="s">
        <v>10</v>
      </c>
      <c r="L2" s="49" t="s">
        <v>11</v>
      </c>
      <c r="M2" s="49" t="s">
        <v>12</v>
      </c>
      <c r="N2" s="37" t="s">
        <v>13</v>
      </c>
      <c r="O2" s="49" t="s">
        <v>14</v>
      </c>
      <c r="P2" s="49" t="s">
        <v>15</v>
      </c>
      <c r="Q2" s="48" t="s">
        <v>16</v>
      </c>
      <c r="R2" s="37" t="s">
        <v>17</v>
      </c>
      <c r="S2" s="59" t="s">
        <v>18</v>
      </c>
    </row>
    <row r="3" spans="1:19" ht="16.5" outlineLevel="1">
      <c r="A3" s="103"/>
      <c r="B3" s="81" t="s">
        <v>124</v>
      </c>
      <c r="C3" s="81" t="s">
        <v>128</v>
      </c>
      <c r="D3" s="81">
        <v>3</v>
      </c>
      <c r="E3" s="81">
        <v>201</v>
      </c>
      <c r="F3" s="103">
        <v>1</v>
      </c>
      <c r="G3" s="82">
        <v>42812</v>
      </c>
      <c r="H3" s="83">
        <v>42812</v>
      </c>
      <c r="I3" s="83">
        <v>42833</v>
      </c>
      <c r="J3" s="76">
        <v>139.31</v>
      </c>
      <c r="K3" s="79">
        <v>10062.98</v>
      </c>
      <c r="L3" s="77">
        <v>1401874</v>
      </c>
      <c r="M3" s="78">
        <v>1553520</v>
      </c>
      <c r="N3" s="80">
        <v>0.2</v>
      </c>
      <c r="O3" s="136">
        <v>283520</v>
      </c>
      <c r="P3" s="136">
        <v>283520</v>
      </c>
      <c r="Q3" s="77">
        <v>433520</v>
      </c>
      <c r="R3" s="81" t="s">
        <v>131</v>
      </c>
      <c r="S3" s="103"/>
    </row>
    <row r="4" spans="1:19" ht="16.5">
      <c r="A4" s="147" t="s">
        <v>132</v>
      </c>
      <c r="B4" s="148"/>
      <c r="C4" s="148"/>
      <c r="D4" s="148"/>
      <c r="E4" s="148"/>
      <c r="F4" s="147">
        <f>SUM(F3)</f>
        <v>1</v>
      </c>
      <c r="G4" s="149"/>
      <c r="H4" s="150"/>
      <c r="I4" s="150"/>
      <c r="J4" s="151"/>
      <c r="K4" s="152"/>
      <c r="L4" s="153"/>
      <c r="M4" s="154"/>
      <c r="N4" s="155"/>
      <c r="O4" s="156"/>
      <c r="P4" s="156"/>
      <c r="Q4" s="153">
        <f>SUM(Q3)</f>
        <v>433520</v>
      </c>
      <c r="R4" s="148"/>
      <c r="S4" s="147"/>
    </row>
    <row r="5" spans="1:19" ht="16.5" outlineLevel="1">
      <c r="A5" s="103"/>
      <c r="B5" s="81" t="s">
        <v>119</v>
      </c>
      <c r="C5" s="81" t="s">
        <v>125</v>
      </c>
      <c r="D5" s="81">
        <v>1</v>
      </c>
      <c r="E5" s="81">
        <v>602</v>
      </c>
      <c r="F5" s="103">
        <v>1</v>
      </c>
      <c r="G5" s="82">
        <v>42843</v>
      </c>
      <c r="H5" s="83">
        <v>42843</v>
      </c>
      <c r="I5" s="83">
        <v>42843</v>
      </c>
      <c r="J5" s="76">
        <v>140.01</v>
      </c>
      <c r="K5" s="86">
        <v>13685.615</v>
      </c>
      <c r="L5" s="77">
        <v>1916122.9561499998</v>
      </c>
      <c r="M5" s="78">
        <v>1927498.9561499998</v>
      </c>
      <c r="N5" s="80">
        <v>0.2</v>
      </c>
      <c r="O5" s="136">
        <v>387499</v>
      </c>
      <c r="P5" s="136">
        <v>387499</v>
      </c>
      <c r="Q5" s="77">
        <v>387499</v>
      </c>
      <c r="R5" s="81" t="s">
        <v>129</v>
      </c>
      <c r="S5" s="103"/>
    </row>
    <row r="6" spans="1:19" ht="16.5">
      <c r="A6" s="147" t="s">
        <v>133</v>
      </c>
      <c r="B6" s="148"/>
      <c r="C6" s="148"/>
      <c r="D6" s="148"/>
      <c r="E6" s="148"/>
      <c r="F6" s="147">
        <f>SUM(F5)</f>
        <v>1</v>
      </c>
      <c r="G6" s="149"/>
      <c r="H6" s="150"/>
      <c r="I6" s="150"/>
      <c r="J6" s="151"/>
      <c r="K6" s="152"/>
      <c r="L6" s="153"/>
      <c r="M6" s="154"/>
      <c r="N6" s="155"/>
      <c r="O6" s="156"/>
      <c r="P6" s="156"/>
      <c r="Q6" s="153">
        <f>SUM(Q5)</f>
        <v>387499</v>
      </c>
      <c r="R6" s="148"/>
      <c r="S6" s="147"/>
    </row>
    <row r="7" spans="1:19" ht="16.5" outlineLevel="1">
      <c r="A7" s="103"/>
      <c r="B7" s="81" t="s">
        <v>120</v>
      </c>
      <c r="C7" s="81" t="s">
        <v>97</v>
      </c>
      <c r="D7" s="81">
        <v>1</v>
      </c>
      <c r="E7" s="81">
        <v>102</v>
      </c>
      <c r="F7" s="103">
        <v>1</v>
      </c>
      <c r="G7" s="82">
        <v>42846</v>
      </c>
      <c r="H7" s="83">
        <v>42850</v>
      </c>
      <c r="I7" s="83">
        <v>42846</v>
      </c>
      <c r="J7" s="76">
        <v>99.37</v>
      </c>
      <c r="K7" s="79">
        <v>9694.93</v>
      </c>
      <c r="L7" s="77">
        <v>963385.19410000008</v>
      </c>
      <c r="M7" s="78">
        <v>988945.19410000008</v>
      </c>
      <c r="N7" s="80">
        <v>0.2</v>
      </c>
      <c r="O7" s="136">
        <v>198945</v>
      </c>
      <c r="P7" s="136">
        <v>198945</v>
      </c>
      <c r="Q7" s="77">
        <v>198945</v>
      </c>
      <c r="R7" s="81" t="s">
        <v>100</v>
      </c>
      <c r="S7" s="103"/>
    </row>
    <row r="8" spans="1:19" ht="16.5" outlineLevel="1">
      <c r="A8" s="103"/>
      <c r="B8" s="81" t="s">
        <v>121</v>
      </c>
      <c r="C8" s="81" t="s">
        <v>126</v>
      </c>
      <c r="D8" s="81">
        <v>1</v>
      </c>
      <c r="E8" s="81">
        <v>2203</v>
      </c>
      <c r="F8" s="103">
        <v>1</v>
      </c>
      <c r="G8" s="82">
        <v>42853</v>
      </c>
      <c r="H8" s="83">
        <v>42853</v>
      </c>
      <c r="I8" s="83">
        <v>42854</v>
      </c>
      <c r="J8" s="76">
        <v>62.91</v>
      </c>
      <c r="K8" s="79">
        <v>10028.34</v>
      </c>
      <c r="L8" s="77">
        <v>630882.86939999997</v>
      </c>
      <c r="M8" s="78">
        <v>630882.86939999997</v>
      </c>
      <c r="N8" s="80">
        <v>0.2</v>
      </c>
      <c r="O8" s="136">
        <v>130883</v>
      </c>
      <c r="P8" s="136">
        <v>130883</v>
      </c>
      <c r="Q8" s="77">
        <v>130883</v>
      </c>
      <c r="R8" s="81" t="s">
        <v>100</v>
      </c>
      <c r="S8" s="103"/>
    </row>
    <row r="9" spans="1:19" ht="16.5">
      <c r="A9" s="147" t="s">
        <v>134</v>
      </c>
      <c r="B9" s="148"/>
      <c r="C9" s="148"/>
      <c r="D9" s="148"/>
      <c r="E9" s="148"/>
      <c r="F9" s="147">
        <f>SUM(F7:F8)</f>
        <v>2</v>
      </c>
      <c r="G9" s="149"/>
      <c r="H9" s="150"/>
      <c r="I9" s="150"/>
      <c r="J9" s="151"/>
      <c r="K9" s="152"/>
      <c r="L9" s="153"/>
      <c r="M9" s="154"/>
      <c r="N9" s="155"/>
      <c r="O9" s="156"/>
      <c r="P9" s="156"/>
      <c r="Q9" s="153">
        <f>SUM(Q7:Q8)</f>
        <v>329828</v>
      </c>
      <c r="R9" s="148"/>
      <c r="S9" s="147"/>
    </row>
    <row r="10" spans="1:19" ht="16.5" outlineLevel="1">
      <c r="A10" s="103"/>
      <c r="B10" s="81" t="s">
        <v>122</v>
      </c>
      <c r="C10" s="81" t="s">
        <v>102</v>
      </c>
      <c r="D10" s="81">
        <v>2</v>
      </c>
      <c r="E10" s="81">
        <v>202</v>
      </c>
      <c r="F10" s="103">
        <v>1</v>
      </c>
      <c r="G10" s="82">
        <v>42803</v>
      </c>
      <c r="H10" s="83">
        <v>42826</v>
      </c>
      <c r="I10" s="82">
        <v>42826</v>
      </c>
      <c r="J10" s="76">
        <v>141.12</v>
      </c>
      <c r="K10" s="86">
        <v>10277.126</v>
      </c>
      <c r="L10" s="77">
        <v>1450308</v>
      </c>
      <c r="M10" s="78">
        <v>1450308</v>
      </c>
      <c r="N10" s="80">
        <v>0.2</v>
      </c>
      <c r="O10" s="136">
        <v>270308</v>
      </c>
      <c r="P10" s="136">
        <v>270308</v>
      </c>
      <c r="Q10" s="77">
        <v>290308</v>
      </c>
      <c r="R10" s="81" t="s">
        <v>130</v>
      </c>
      <c r="S10" s="103"/>
    </row>
    <row r="11" spans="1:19" ht="16.5" outlineLevel="1">
      <c r="A11" s="103"/>
      <c r="B11" s="81" t="s">
        <v>123</v>
      </c>
      <c r="C11" s="81" t="s">
        <v>127</v>
      </c>
      <c r="D11" s="81">
        <v>2</v>
      </c>
      <c r="E11" s="81">
        <v>102</v>
      </c>
      <c r="F11" s="103">
        <v>1</v>
      </c>
      <c r="G11" s="82">
        <v>42806</v>
      </c>
      <c r="H11" s="83">
        <v>42806</v>
      </c>
      <c r="I11" s="83">
        <v>42854</v>
      </c>
      <c r="J11" s="76">
        <v>144.71</v>
      </c>
      <c r="K11" s="86">
        <v>12228.035</v>
      </c>
      <c r="L11" s="77">
        <v>1769519</v>
      </c>
      <c r="M11" s="78">
        <v>2010995</v>
      </c>
      <c r="N11" s="80">
        <v>0.2</v>
      </c>
      <c r="O11" s="136">
        <v>515995</v>
      </c>
      <c r="P11" s="136">
        <v>515995</v>
      </c>
      <c r="Q11" s="77">
        <v>595995</v>
      </c>
      <c r="R11" s="81" t="s">
        <v>130</v>
      </c>
      <c r="S11" s="103"/>
    </row>
    <row r="12" spans="1:19" ht="16.5">
      <c r="A12" s="147" t="s">
        <v>135</v>
      </c>
      <c r="B12" s="148"/>
      <c r="C12" s="148"/>
      <c r="D12" s="148"/>
      <c r="E12" s="148"/>
      <c r="F12" s="147">
        <f>SUM(F10:F11)</f>
        <v>2</v>
      </c>
      <c r="G12" s="149"/>
      <c r="H12" s="150"/>
      <c r="I12" s="150"/>
      <c r="J12" s="151"/>
      <c r="K12" s="152"/>
      <c r="L12" s="153"/>
      <c r="M12" s="154"/>
      <c r="N12" s="155"/>
      <c r="O12" s="156"/>
      <c r="P12" s="156"/>
      <c r="Q12" s="153">
        <f>SUM(Q10:Q11)</f>
        <v>886303</v>
      </c>
      <c r="R12" s="148"/>
      <c r="S12" s="147"/>
    </row>
    <row r="13" spans="1:19" ht="29.25" customHeight="1">
      <c r="A13" s="84" t="s">
        <v>136</v>
      </c>
      <c r="B13" s="37"/>
      <c r="C13" s="37"/>
      <c r="D13" s="38"/>
      <c r="E13" s="38"/>
      <c r="F13" s="37">
        <f>F4+F6+F9+F12</f>
        <v>6</v>
      </c>
      <c r="G13" s="38"/>
      <c r="H13" s="38"/>
      <c r="I13" s="38"/>
      <c r="J13" s="48"/>
      <c r="K13" s="48"/>
      <c r="L13" s="49"/>
      <c r="M13" s="49"/>
      <c r="N13" s="37"/>
      <c r="O13" s="49"/>
      <c r="P13" s="49"/>
      <c r="Q13" s="49">
        <f>Q4+Q6+Q9+Q12</f>
        <v>2037150</v>
      </c>
      <c r="R13" s="37"/>
      <c r="S13" s="59"/>
    </row>
  </sheetData>
  <autoFilter ref="A2:IV2">
    <sortState ref="A3:Y8">
      <sortCondition ref="R2"/>
    </sortState>
  </autoFilter>
  <phoneticPr fontId="18" type="noConversion"/>
  <pageMargins left="0" right="0" top="0.74803149606299213" bottom="0.74803149606299213" header="0.31496062992125984" footer="0.31496062992125984"/>
  <pageSetup paperSize="9" scale="85" orientation="portrait" horizontalDpi="2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zoomScale="90" zoomScaleNormal="90" workbookViewId="0">
      <selection activeCell="J8" sqref="J8"/>
    </sheetView>
  </sheetViews>
  <sheetFormatPr defaultRowHeight="13.5" outlineLevelCol="1"/>
  <cols>
    <col min="1" max="1" width="5.375" customWidth="1"/>
    <col min="2" max="2" width="12.5" customWidth="1"/>
    <col min="3" max="3" width="6.25" customWidth="1"/>
    <col min="4" max="4" width="7.875" customWidth="1"/>
    <col min="5" max="5" width="6.875" customWidth="1"/>
    <col min="6" max="6" width="4.875" customWidth="1"/>
    <col min="7" max="7" width="11.5" customWidth="1"/>
    <col min="8" max="8" width="11" customWidth="1" outlineLevel="1"/>
    <col min="9" max="9" width="10" customWidth="1" outlineLevel="1"/>
    <col min="10" max="10" width="9" customWidth="1" outlineLevel="1"/>
    <col min="11" max="11" width="11.625" customWidth="1" outlineLevel="1"/>
    <col min="12" max="12" width="12.375" customWidth="1" outlineLevel="1"/>
    <col min="13" max="13" width="14" customWidth="1" outlineLevel="1"/>
    <col min="14" max="14" width="7" customWidth="1" outlineLevel="1"/>
    <col min="15" max="15" width="10" customWidth="1" outlineLevel="1"/>
    <col min="16" max="16" width="10.125" customWidth="1"/>
    <col min="17" max="17" width="11" customWidth="1"/>
  </cols>
  <sheetData>
    <row r="1" spans="1:19" s="28" customFormat="1" ht="33.75" customHeight="1">
      <c r="A1" s="29" t="s">
        <v>329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</row>
    <row r="2" spans="1:19" s="34" customFormat="1" ht="27.75" customHeight="1">
      <c r="A2" s="37" t="s">
        <v>0</v>
      </c>
      <c r="B2" s="37" t="s">
        <v>1</v>
      </c>
      <c r="C2" s="37" t="s">
        <v>2</v>
      </c>
      <c r="D2" s="38" t="s">
        <v>3</v>
      </c>
      <c r="E2" s="38" t="s">
        <v>4</v>
      </c>
      <c r="F2" s="37" t="s">
        <v>5</v>
      </c>
      <c r="G2" s="38" t="s">
        <v>6</v>
      </c>
      <c r="H2" s="38" t="s">
        <v>7</v>
      </c>
      <c r="I2" s="38" t="s">
        <v>26</v>
      </c>
      <c r="J2" s="48" t="s">
        <v>9</v>
      </c>
      <c r="K2" s="48" t="s">
        <v>10</v>
      </c>
      <c r="L2" s="49" t="s">
        <v>11</v>
      </c>
      <c r="M2" s="49" t="s">
        <v>12</v>
      </c>
      <c r="N2" s="37" t="s">
        <v>13</v>
      </c>
      <c r="O2" s="49" t="s">
        <v>14</v>
      </c>
      <c r="P2" s="49" t="s">
        <v>15</v>
      </c>
      <c r="Q2" s="48" t="s">
        <v>16</v>
      </c>
      <c r="R2" s="37" t="s">
        <v>17</v>
      </c>
      <c r="S2" s="59" t="s">
        <v>18</v>
      </c>
    </row>
    <row r="3" spans="1:19">
      <c r="B3" s="138"/>
    </row>
  </sheetData>
  <phoneticPr fontId="1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M19"/>
  <sheetViews>
    <sheetView zoomScale="87" zoomScaleNormal="87" workbookViewId="0">
      <pane xSplit="2" ySplit="3" topLeftCell="V4" activePane="bottomRight" state="frozen"/>
      <selection pane="topRight"/>
      <selection pane="bottomLeft"/>
      <selection pane="bottomRight" activeCell="AF15" sqref="AF15"/>
    </sheetView>
  </sheetViews>
  <sheetFormatPr defaultColWidth="9" defaultRowHeight="13.5" outlineLevelCol="1"/>
  <cols>
    <col min="1" max="1" width="6.875" customWidth="1"/>
    <col min="3" max="3" width="4.875" customWidth="1"/>
    <col min="4" max="4" width="10.875" customWidth="1"/>
    <col min="5" max="5" width="6.75" customWidth="1"/>
    <col min="6" max="6" width="11.25" customWidth="1"/>
    <col min="7" max="7" width="7.625" customWidth="1" outlineLevel="1"/>
    <col min="8" max="8" width="10.125" customWidth="1" outlineLevel="1"/>
    <col min="9" max="9" width="4.375" customWidth="1" outlineLevel="1"/>
    <col min="10" max="10" width="9.75" customWidth="1" outlineLevel="1"/>
    <col min="11" max="11" width="7.75" customWidth="1"/>
    <col min="12" max="12" width="9.875" customWidth="1"/>
    <col min="13" max="13" width="4.875" customWidth="1"/>
    <col min="14" max="14" width="10.625" customWidth="1"/>
    <col min="15" max="15" width="4.25" customWidth="1" outlineLevel="1"/>
    <col min="16" max="16" width="10.875" customWidth="1" outlineLevel="1"/>
    <col min="17" max="17" width="6.625" customWidth="1"/>
    <col min="18" max="18" width="10.75" customWidth="1"/>
    <col min="19" max="19" width="6.5" customWidth="1" outlineLevel="1"/>
    <col min="20" max="20" width="10.75" customWidth="1" outlineLevel="1"/>
    <col min="21" max="21" width="6.25" customWidth="1" outlineLevel="1"/>
    <col min="22" max="22" width="13.5" customWidth="1" outlineLevel="1"/>
    <col min="23" max="23" width="7.625" customWidth="1" outlineLevel="1"/>
    <col min="24" max="24" width="6.625" customWidth="1" outlineLevel="1"/>
    <col min="25" max="25" width="5.25" customWidth="1"/>
    <col min="26" max="26" width="11.625" customWidth="1"/>
    <col min="27" max="27" width="9" customWidth="1" outlineLevel="1"/>
    <col min="28" max="28" width="11.875" customWidth="1" outlineLevel="1"/>
    <col min="29" max="29" width="7" customWidth="1"/>
    <col min="30" max="30" width="10.5" customWidth="1"/>
    <col min="31" max="31" width="6.125" customWidth="1"/>
    <col min="32" max="32" width="10.25" customWidth="1"/>
    <col min="33" max="33" width="11.125" customWidth="1"/>
    <col min="34" max="34" width="7.75" customWidth="1"/>
    <col min="35" max="35" width="8.375" customWidth="1"/>
  </cols>
  <sheetData>
    <row r="1" spans="1:39" ht="30.75" customHeight="1">
      <c r="A1" s="297" t="s">
        <v>330</v>
      </c>
      <c r="B1" s="297"/>
      <c r="C1" s="297"/>
      <c r="D1" s="297"/>
      <c r="E1" s="297"/>
      <c r="F1" s="297"/>
      <c r="G1" s="297"/>
      <c r="H1" s="297"/>
      <c r="I1" s="297"/>
      <c r="J1" s="297"/>
      <c r="K1" s="297"/>
      <c r="L1" s="297"/>
      <c r="M1" s="297"/>
      <c r="N1" s="297"/>
      <c r="O1" s="297"/>
      <c r="P1" s="297"/>
      <c r="Q1" s="297"/>
      <c r="R1" s="297"/>
      <c r="S1" s="297"/>
      <c r="T1" s="297"/>
      <c r="U1" s="297"/>
      <c r="V1" s="297"/>
      <c r="W1" s="297"/>
      <c r="X1" s="297"/>
      <c r="Y1" s="297"/>
      <c r="Z1" s="297"/>
      <c r="AA1" s="297"/>
      <c r="AB1" s="297"/>
      <c r="AC1" s="297"/>
      <c r="AD1" s="297"/>
      <c r="AE1" s="297"/>
      <c r="AF1" s="297"/>
      <c r="AG1" s="297"/>
      <c r="AH1" s="297"/>
      <c r="AI1" s="297"/>
      <c r="AJ1" s="297"/>
      <c r="AK1" s="297"/>
      <c r="AL1" s="297"/>
      <c r="AM1" s="20"/>
    </row>
    <row r="2" spans="1:39" ht="16.5" customHeight="1">
      <c r="A2" s="291" t="s">
        <v>31</v>
      </c>
      <c r="B2" s="293" t="s">
        <v>30</v>
      </c>
      <c r="C2" s="298" t="s">
        <v>32</v>
      </c>
      <c r="D2" s="299"/>
      <c r="E2" s="299"/>
      <c r="F2" s="299"/>
      <c r="G2" s="299"/>
      <c r="H2" s="300"/>
      <c r="I2" s="303" t="s">
        <v>33</v>
      </c>
      <c r="J2" s="304"/>
      <c r="K2" s="304"/>
      <c r="L2" s="304"/>
      <c r="M2" s="304"/>
      <c r="N2" s="305"/>
      <c r="O2" s="298" t="s">
        <v>34</v>
      </c>
      <c r="P2" s="299"/>
      <c r="Q2" s="299"/>
      <c r="R2" s="299"/>
      <c r="S2" s="299"/>
      <c r="T2" s="300"/>
      <c r="U2" s="298" t="s">
        <v>35</v>
      </c>
      <c r="V2" s="299"/>
      <c r="W2" s="299"/>
      <c r="X2" s="300"/>
      <c r="Y2" s="298" t="s">
        <v>54</v>
      </c>
      <c r="Z2" s="299"/>
      <c r="AA2" s="299"/>
      <c r="AB2" s="300"/>
      <c r="AC2" s="298" t="s">
        <v>36</v>
      </c>
      <c r="AD2" s="300"/>
      <c r="AE2" s="298" t="s">
        <v>37</v>
      </c>
      <c r="AF2" s="300"/>
      <c r="AG2" s="295" t="s">
        <v>38</v>
      </c>
      <c r="AH2" s="245"/>
      <c r="AI2" s="295" t="s">
        <v>39</v>
      </c>
      <c r="AJ2" s="295" t="s">
        <v>40</v>
      </c>
      <c r="AK2" s="301" t="s">
        <v>41</v>
      </c>
      <c r="AL2" s="301" t="s">
        <v>42</v>
      </c>
      <c r="AM2" s="21"/>
    </row>
    <row r="3" spans="1:39" ht="48.75" customHeight="1">
      <c r="A3" s="292"/>
      <c r="B3" s="294"/>
      <c r="C3" s="1" t="s">
        <v>5</v>
      </c>
      <c r="D3" s="2" t="s">
        <v>43</v>
      </c>
      <c r="E3" s="19" t="s">
        <v>53</v>
      </c>
      <c r="F3" s="19" t="s">
        <v>52</v>
      </c>
      <c r="G3" s="122" t="s">
        <v>74</v>
      </c>
      <c r="H3" s="123" t="s">
        <v>75</v>
      </c>
      <c r="I3" s="146" t="s">
        <v>44</v>
      </c>
      <c r="J3" s="121" t="s">
        <v>16</v>
      </c>
      <c r="K3" s="5" t="s">
        <v>45</v>
      </c>
      <c r="L3" s="19" t="s">
        <v>46</v>
      </c>
      <c r="M3" s="122" t="s">
        <v>74</v>
      </c>
      <c r="N3" s="123" t="s">
        <v>75</v>
      </c>
      <c r="O3" s="144" t="s">
        <v>44</v>
      </c>
      <c r="P3" s="4" t="s">
        <v>16</v>
      </c>
      <c r="Q3" s="5" t="s">
        <v>45</v>
      </c>
      <c r="R3" s="19" t="s">
        <v>46</v>
      </c>
      <c r="S3" s="122" t="s">
        <v>74</v>
      </c>
      <c r="T3" s="123" t="s">
        <v>75</v>
      </c>
      <c r="U3" s="3" t="s">
        <v>44</v>
      </c>
      <c r="V3" s="4" t="s">
        <v>16</v>
      </c>
      <c r="W3" s="5" t="s">
        <v>45</v>
      </c>
      <c r="X3" s="19" t="s">
        <v>46</v>
      </c>
      <c r="Y3" s="144" t="s">
        <v>44</v>
      </c>
      <c r="Z3" s="4" t="s">
        <v>16</v>
      </c>
      <c r="AA3" s="145" t="s">
        <v>45</v>
      </c>
      <c r="AB3" s="19" t="s">
        <v>46</v>
      </c>
      <c r="AC3" s="257" t="s">
        <v>44</v>
      </c>
      <c r="AD3" s="9" t="s">
        <v>16</v>
      </c>
      <c r="AE3" s="145" t="s">
        <v>45</v>
      </c>
      <c r="AF3" s="19" t="s">
        <v>46</v>
      </c>
      <c r="AG3" s="296"/>
      <c r="AH3" s="246"/>
      <c r="AI3" s="296"/>
      <c r="AJ3" s="296"/>
      <c r="AK3" s="302"/>
      <c r="AL3" s="302"/>
      <c r="AM3" s="22"/>
    </row>
    <row r="4" spans="1:39" ht="17.25">
      <c r="A4" s="6">
        <v>1</v>
      </c>
      <c r="B4" s="258" t="s">
        <v>85</v>
      </c>
      <c r="C4" s="6">
        <v>2</v>
      </c>
      <c r="D4" s="259">
        <v>886303</v>
      </c>
      <c r="E4" s="135"/>
      <c r="F4" s="135"/>
      <c r="G4" s="259"/>
      <c r="H4" s="259"/>
      <c r="I4" s="251">
        <v>1</v>
      </c>
      <c r="J4" s="251">
        <v>6429</v>
      </c>
      <c r="K4" s="14">
        <v>4</v>
      </c>
      <c r="L4" s="12">
        <v>23177</v>
      </c>
      <c r="M4" s="12">
        <v>4</v>
      </c>
      <c r="N4" s="12">
        <f>15000+62528+3648</f>
        <v>81176</v>
      </c>
      <c r="O4" s="8"/>
      <c r="P4" s="16"/>
      <c r="Q4" s="16"/>
      <c r="R4" s="8"/>
      <c r="S4" s="8"/>
      <c r="T4" s="8"/>
      <c r="U4" s="8"/>
      <c r="V4" s="16"/>
      <c r="W4" s="16"/>
      <c r="X4" s="8"/>
      <c r="Y4" s="12"/>
      <c r="Z4" s="12"/>
      <c r="AA4" s="12"/>
      <c r="AB4" s="12"/>
      <c r="AC4" s="12">
        <f>C4+G4+I4+M4+O4+S4+U4+Y4</f>
        <v>7</v>
      </c>
      <c r="AD4" s="12">
        <f>D4+H4+J4+N4+P4+T4+V4+Z4</f>
        <v>973908</v>
      </c>
      <c r="AE4" s="12">
        <f>E4+K4+Q4+W4+AA4</f>
        <v>4</v>
      </c>
      <c r="AF4" s="12">
        <f>F4+L4+R4+X4+AB4</f>
        <v>23177</v>
      </c>
      <c r="AG4" s="12">
        <f>AD4+AF4/2</f>
        <v>985496.5</v>
      </c>
      <c r="AH4" s="25">
        <v>1.1999999999999999E-3</v>
      </c>
      <c r="AI4" s="23">
        <f>(AD4+AF4/2)*AH4</f>
        <v>1182.5957999999998</v>
      </c>
      <c r="AJ4" s="249">
        <v>1.5E-3</v>
      </c>
      <c r="AK4" s="23">
        <f>(AD4+AF4/2)*AJ4</f>
        <v>1478.2447500000001</v>
      </c>
      <c r="AL4" s="13"/>
    </row>
    <row r="5" spans="1:39" ht="17.25">
      <c r="A5" s="6">
        <v>2</v>
      </c>
      <c r="B5" s="258" t="s">
        <v>21</v>
      </c>
      <c r="C5" s="6">
        <v>2</v>
      </c>
      <c r="D5" s="259">
        <v>329828</v>
      </c>
      <c r="E5" s="135"/>
      <c r="F5" s="135"/>
      <c r="G5" s="260"/>
      <c r="H5" s="260"/>
      <c r="I5" s="252">
        <v>5</v>
      </c>
      <c r="J5" s="252">
        <v>436041</v>
      </c>
      <c r="K5" s="16"/>
      <c r="L5" s="12"/>
      <c r="M5" s="12"/>
      <c r="N5" s="12"/>
      <c r="O5" s="8"/>
      <c r="P5" s="16"/>
      <c r="Q5" s="16"/>
      <c r="R5" s="8"/>
      <c r="S5" s="8"/>
      <c r="T5" s="8"/>
      <c r="U5" s="8"/>
      <c r="V5" s="16"/>
      <c r="W5" s="16"/>
      <c r="X5" s="8"/>
      <c r="Y5" s="12"/>
      <c r="Z5" s="12"/>
      <c r="AA5" s="12"/>
      <c r="AB5" s="12"/>
      <c r="AC5" s="12">
        <f t="shared" ref="AC5:AC15" si="0">C5+G5+I5+M5+O5+S5+U5+Y5</f>
        <v>7</v>
      </c>
      <c r="AD5" s="12">
        <f t="shared" ref="AD5:AD15" si="1">D5+H5+J5+N5+P5+T5+V5+Z5</f>
        <v>765869</v>
      </c>
      <c r="AE5" s="12">
        <f t="shared" ref="AE5:AE15" si="2">E5+K5+Q5+W5+AA5</f>
        <v>0</v>
      </c>
      <c r="AF5" s="12">
        <f t="shared" ref="AF5:AF15" si="3">F5+L5+R5+X5+AB5</f>
        <v>0</v>
      </c>
      <c r="AG5" s="12">
        <f t="shared" ref="AG5:AG15" si="4">AD5+AF5/2</f>
        <v>765869</v>
      </c>
      <c r="AH5" s="25">
        <v>1.1999999999999999E-3</v>
      </c>
      <c r="AI5" s="23">
        <f>(AD5+AF5/2)*AH5</f>
        <v>919.04279999999994</v>
      </c>
      <c r="AJ5" s="249">
        <v>1.4E-3</v>
      </c>
      <c r="AK5" s="23">
        <f>(AD5+AF5/2)*AJ5</f>
        <v>1072.2166</v>
      </c>
      <c r="AL5" s="12"/>
    </row>
    <row r="6" spans="1:39" ht="17.25">
      <c r="A6" s="6">
        <v>3</v>
      </c>
      <c r="B6" s="261" t="s">
        <v>64</v>
      </c>
      <c r="C6" s="102">
        <v>1</v>
      </c>
      <c r="D6" s="262">
        <v>433520</v>
      </c>
      <c r="E6" s="135"/>
      <c r="F6" s="135"/>
      <c r="G6" s="260"/>
      <c r="H6" s="260"/>
      <c r="I6" s="252">
        <v>1</v>
      </c>
      <c r="J6" s="252">
        <v>5873</v>
      </c>
      <c r="K6" s="16">
        <v>1</v>
      </c>
      <c r="L6" s="8">
        <v>3435</v>
      </c>
      <c r="M6" s="8"/>
      <c r="N6" s="8"/>
      <c r="O6" s="8"/>
      <c r="P6" s="16"/>
      <c r="Q6" s="16"/>
      <c r="R6" s="8"/>
      <c r="S6" s="8"/>
      <c r="T6" s="8"/>
      <c r="U6" s="8"/>
      <c r="V6" s="16"/>
      <c r="W6" s="16"/>
      <c r="X6" s="8"/>
      <c r="Y6" s="12"/>
      <c r="Z6" s="12"/>
      <c r="AA6" s="12"/>
      <c r="AB6" s="12"/>
      <c r="AC6" s="12">
        <f t="shared" si="0"/>
        <v>2</v>
      </c>
      <c r="AD6" s="12">
        <f t="shared" si="1"/>
        <v>439393</v>
      </c>
      <c r="AE6" s="12">
        <f t="shared" si="2"/>
        <v>1</v>
      </c>
      <c r="AF6" s="12">
        <f t="shared" si="3"/>
        <v>3435</v>
      </c>
      <c r="AG6" s="12">
        <f t="shared" si="4"/>
        <v>441110.5</v>
      </c>
      <c r="AH6" s="25">
        <v>1.1999999999999999E-3</v>
      </c>
      <c r="AI6" s="23">
        <f>(AD6+AF6/2)*AH6</f>
        <v>529.33259999999996</v>
      </c>
      <c r="AJ6" s="249">
        <v>1.2999999999999999E-3</v>
      </c>
      <c r="AK6" s="23">
        <f t="shared" ref="AK6:AK13" si="5">(AD6+AF6/2)*AJ6</f>
        <v>573.44364999999993</v>
      </c>
      <c r="AL6" s="10"/>
    </row>
    <row r="7" spans="1:39" ht="17.25">
      <c r="A7" s="6">
        <v>4</v>
      </c>
      <c r="B7" s="258" t="s">
        <v>84</v>
      </c>
      <c r="C7" s="6">
        <v>1</v>
      </c>
      <c r="D7" s="259">
        <v>387499</v>
      </c>
      <c r="E7" s="135"/>
      <c r="F7" s="135"/>
      <c r="G7" s="263"/>
      <c r="H7" s="263"/>
      <c r="I7" s="253">
        <v>0</v>
      </c>
      <c r="J7" s="264">
        <v>0</v>
      </c>
      <c r="K7" s="14">
        <v>7</v>
      </c>
      <c r="L7" s="12">
        <v>140702</v>
      </c>
      <c r="M7" s="12">
        <v>4</v>
      </c>
      <c r="N7" s="12">
        <f>63058+3571</f>
        <v>66629</v>
      </c>
      <c r="O7" s="8"/>
      <c r="P7" s="16"/>
      <c r="Q7" s="16">
        <v>1</v>
      </c>
      <c r="R7" s="8">
        <v>230000</v>
      </c>
      <c r="S7" s="8"/>
      <c r="T7" s="8"/>
      <c r="U7" s="8"/>
      <c r="V7" s="265"/>
      <c r="W7" s="16"/>
      <c r="X7" s="8"/>
      <c r="Y7" s="12">
        <v>1</v>
      </c>
      <c r="Z7" s="93">
        <v>91000</v>
      </c>
      <c r="AA7" s="12">
        <v>1</v>
      </c>
      <c r="AB7" s="271">
        <v>90000</v>
      </c>
      <c r="AC7" s="12">
        <f t="shared" si="0"/>
        <v>6</v>
      </c>
      <c r="AD7" s="12">
        <f t="shared" si="1"/>
        <v>545128</v>
      </c>
      <c r="AE7" s="12">
        <f t="shared" si="2"/>
        <v>9</v>
      </c>
      <c r="AF7" s="12">
        <f t="shared" si="3"/>
        <v>460702</v>
      </c>
      <c r="AG7" s="12">
        <f t="shared" si="4"/>
        <v>775479</v>
      </c>
      <c r="AH7" s="25">
        <v>1.1999999999999999E-3</v>
      </c>
      <c r="AI7" s="23">
        <f t="shared" ref="AI7:AI12" si="6">(AD7+AF7/2)*AH7</f>
        <v>930.57479999999987</v>
      </c>
      <c r="AJ7" s="249">
        <v>1.1999999999999999E-3</v>
      </c>
      <c r="AK7" s="23">
        <f t="shared" si="5"/>
        <v>930.57479999999987</v>
      </c>
      <c r="AL7" s="13"/>
    </row>
    <row r="8" spans="1:39" ht="17.25">
      <c r="A8" s="6">
        <v>5</v>
      </c>
      <c r="B8" s="267" t="s">
        <v>25</v>
      </c>
      <c r="C8" s="6"/>
      <c r="D8" s="259"/>
      <c r="E8" s="135"/>
      <c r="F8" s="135"/>
      <c r="G8" s="12"/>
      <c r="H8" s="12"/>
      <c r="I8" s="255">
        <v>4</v>
      </c>
      <c r="J8" s="255">
        <v>792900</v>
      </c>
      <c r="K8" s="6"/>
      <c r="L8" s="12"/>
      <c r="M8" s="12"/>
      <c r="N8" s="12">
        <v>276383</v>
      </c>
      <c r="O8" s="11"/>
      <c r="P8" s="8"/>
      <c r="Q8" s="11">
        <v>1</v>
      </c>
      <c r="R8" s="8">
        <v>240000</v>
      </c>
      <c r="S8" s="8"/>
      <c r="T8" s="8"/>
      <c r="U8" s="8"/>
      <c r="V8" s="16"/>
      <c r="W8" s="16"/>
      <c r="X8" s="8"/>
      <c r="Y8" s="12">
        <v>1</v>
      </c>
      <c r="Z8" s="12">
        <v>88000</v>
      </c>
      <c r="AA8" s="12"/>
      <c r="AB8" s="12"/>
      <c r="AC8" s="12">
        <f t="shared" si="0"/>
        <v>5</v>
      </c>
      <c r="AD8" s="12">
        <f t="shared" si="1"/>
        <v>1157283</v>
      </c>
      <c r="AE8" s="12">
        <f t="shared" si="2"/>
        <v>1</v>
      </c>
      <c r="AF8" s="12">
        <f t="shared" si="3"/>
        <v>240000</v>
      </c>
      <c r="AG8" s="12">
        <f t="shared" si="4"/>
        <v>1277283</v>
      </c>
      <c r="AH8" s="25">
        <v>1.1999999999999999E-3</v>
      </c>
      <c r="AI8" s="23">
        <f t="shared" si="6"/>
        <v>1532.7395999999999</v>
      </c>
      <c r="AJ8" s="249">
        <v>1.1000000000000001E-3</v>
      </c>
      <c r="AK8" s="23">
        <f t="shared" si="5"/>
        <v>1405.0113000000001</v>
      </c>
      <c r="AL8" s="12"/>
    </row>
    <row r="9" spans="1:39" ht="17.25">
      <c r="A9" s="6">
        <v>6</v>
      </c>
      <c r="B9" s="258" t="s">
        <v>19</v>
      </c>
      <c r="C9" s="15"/>
      <c r="D9" s="259"/>
      <c r="E9" s="135"/>
      <c r="F9" s="135"/>
      <c r="G9" s="266"/>
      <c r="H9" s="266"/>
      <c r="I9" s="254">
        <v>5</v>
      </c>
      <c r="J9" s="254">
        <v>298095</v>
      </c>
      <c r="K9" s="14">
        <v>4</v>
      </c>
      <c r="L9" s="8">
        <v>24132</v>
      </c>
      <c r="M9" s="8">
        <v>8</v>
      </c>
      <c r="N9" s="8">
        <f>11531+6066+3327+1296</f>
        <v>22220</v>
      </c>
      <c r="O9" s="8"/>
      <c r="P9" s="16"/>
      <c r="Q9" s="16"/>
      <c r="R9" s="8"/>
      <c r="S9" s="8"/>
      <c r="T9" s="8"/>
      <c r="U9" s="8"/>
      <c r="V9" s="16"/>
      <c r="W9" s="16"/>
      <c r="X9" s="8"/>
      <c r="Y9" s="8">
        <v>7</v>
      </c>
      <c r="Z9" s="12">
        <v>632000</v>
      </c>
      <c r="AA9" s="12">
        <v>2</v>
      </c>
      <c r="AB9" s="271">
        <v>180000</v>
      </c>
      <c r="AC9" s="12">
        <f t="shared" si="0"/>
        <v>20</v>
      </c>
      <c r="AD9" s="12">
        <f t="shared" si="1"/>
        <v>952315</v>
      </c>
      <c r="AE9" s="12">
        <f t="shared" si="2"/>
        <v>6</v>
      </c>
      <c r="AF9" s="12">
        <f t="shared" si="3"/>
        <v>204132</v>
      </c>
      <c r="AG9" s="12">
        <f t="shared" si="4"/>
        <v>1054381</v>
      </c>
      <c r="AH9" s="25">
        <v>1.1999999999999999E-3</v>
      </c>
      <c r="AI9" s="23">
        <f>(AD9+AF9/2)*AH9</f>
        <v>1265.2571999999998</v>
      </c>
      <c r="AJ9" s="24">
        <v>1.1000000000000001E-3</v>
      </c>
      <c r="AK9" s="23">
        <f>(AD9+AF9/2)*AJ9</f>
        <v>1159.8191000000002</v>
      </c>
      <c r="AL9" s="12"/>
    </row>
    <row r="10" spans="1:39" ht="17.25">
      <c r="A10" s="6">
        <v>7</v>
      </c>
      <c r="B10" s="258" t="s">
        <v>24</v>
      </c>
      <c r="C10" s="6"/>
      <c r="D10" s="259"/>
      <c r="E10" s="135"/>
      <c r="F10" s="135"/>
      <c r="G10" s="259"/>
      <c r="H10" s="259"/>
      <c r="I10" s="251">
        <v>2</v>
      </c>
      <c r="J10" s="251">
        <v>8599</v>
      </c>
      <c r="K10" s="14">
        <v>5</v>
      </c>
      <c r="L10" s="12">
        <v>231709</v>
      </c>
      <c r="M10" s="12">
        <v>2</v>
      </c>
      <c r="N10" s="12">
        <f>30763+78000</f>
        <v>108763</v>
      </c>
      <c r="O10" s="8"/>
      <c r="P10" s="16"/>
      <c r="Q10" s="16"/>
      <c r="R10" s="8"/>
      <c r="S10" s="8"/>
      <c r="T10" s="8"/>
      <c r="U10" s="8"/>
      <c r="V10" s="16"/>
      <c r="W10" s="16"/>
      <c r="X10" s="8"/>
      <c r="Y10" s="12">
        <v>3</v>
      </c>
      <c r="Z10" s="12">
        <v>280000</v>
      </c>
      <c r="AA10" s="12"/>
      <c r="AB10" s="12"/>
      <c r="AC10" s="12">
        <f t="shared" si="0"/>
        <v>7</v>
      </c>
      <c r="AD10" s="12">
        <f t="shared" si="1"/>
        <v>397362</v>
      </c>
      <c r="AE10" s="12">
        <f t="shared" si="2"/>
        <v>5</v>
      </c>
      <c r="AF10" s="12">
        <f t="shared" si="3"/>
        <v>231709</v>
      </c>
      <c r="AG10" s="12">
        <f t="shared" si="4"/>
        <v>513216.5</v>
      </c>
      <c r="AH10" s="25">
        <v>1.1999999999999999E-3</v>
      </c>
      <c r="AI10" s="23">
        <f t="shared" si="6"/>
        <v>615.85979999999995</v>
      </c>
      <c r="AJ10" s="249">
        <v>1E-3</v>
      </c>
      <c r="AK10" s="23">
        <f t="shared" si="5"/>
        <v>513.2165</v>
      </c>
      <c r="AL10" s="12"/>
    </row>
    <row r="11" spans="1:39" ht="17.25">
      <c r="A11" s="6">
        <v>8</v>
      </c>
      <c r="B11" s="258" t="s">
        <v>20</v>
      </c>
      <c r="C11" s="6"/>
      <c r="D11" s="259"/>
      <c r="E11" s="135"/>
      <c r="F11" s="135"/>
      <c r="G11" s="268"/>
      <c r="H11" s="268"/>
      <c r="I11" s="253">
        <v>1</v>
      </c>
      <c r="J11" s="253">
        <v>1459</v>
      </c>
      <c r="K11" s="14"/>
      <c r="L11" s="12"/>
      <c r="M11" s="12"/>
      <c r="N11" s="12">
        <v>64369</v>
      </c>
      <c r="O11" s="8"/>
      <c r="P11" s="16"/>
      <c r="Q11" s="16">
        <v>1</v>
      </c>
      <c r="R11" s="8">
        <v>310000</v>
      </c>
      <c r="S11" s="8"/>
      <c r="T11" s="8"/>
      <c r="U11" s="8"/>
      <c r="V11" s="269"/>
      <c r="W11" s="16"/>
      <c r="X11" s="8"/>
      <c r="Y11" s="12">
        <v>1</v>
      </c>
      <c r="Z11" s="12">
        <v>88000</v>
      </c>
      <c r="AA11" s="135"/>
      <c r="AB11" s="135"/>
      <c r="AC11" s="12">
        <f t="shared" si="0"/>
        <v>2</v>
      </c>
      <c r="AD11" s="12">
        <f t="shared" si="1"/>
        <v>153828</v>
      </c>
      <c r="AE11" s="12">
        <f t="shared" si="2"/>
        <v>1</v>
      </c>
      <c r="AF11" s="12">
        <f t="shared" si="3"/>
        <v>310000</v>
      </c>
      <c r="AG11" s="12">
        <f t="shared" si="4"/>
        <v>308828</v>
      </c>
      <c r="AH11" s="25">
        <v>1.1999999999999999E-3</v>
      </c>
      <c r="AI11" s="23">
        <f t="shared" si="6"/>
        <v>370.59359999999998</v>
      </c>
      <c r="AJ11" s="249">
        <v>1E-3</v>
      </c>
      <c r="AK11" s="23">
        <f t="shared" si="5"/>
        <v>308.82800000000003</v>
      </c>
      <c r="AL11" s="13"/>
    </row>
    <row r="12" spans="1:39" ht="17.25">
      <c r="A12" s="6">
        <v>10</v>
      </c>
      <c r="B12" s="258" t="s">
        <v>23</v>
      </c>
      <c r="C12" s="6"/>
      <c r="D12" s="259"/>
      <c r="E12" s="135"/>
      <c r="F12" s="135"/>
      <c r="G12" s="270"/>
      <c r="H12" s="270"/>
      <c r="I12" s="256">
        <v>1</v>
      </c>
      <c r="J12" s="256">
        <v>48509</v>
      </c>
      <c r="K12" s="7"/>
      <c r="L12" s="12"/>
      <c r="M12" s="12"/>
      <c r="N12" s="12">
        <v>40748</v>
      </c>
      <c r="O12" s="8"/>
      <c r="P12" s="16"/>
      <c r="Q12" s="16"/>
      <c r="R12" s="8"/>
      <c r="S12" s="8"/>
      <c r="T12" s="8"/>
      <c r="U12" s="8"/>
      <c r="V12" s="16"/>
      <c r="W12" s="16"/>
      <c r="X12" s="8"/>
      <c r="Y12" s="12">
        <v>2</v>
      </c>
      <c r="Z12" s="12">
        <v>190000</v>
      </c>
      <c r="AA12" s="12"/>
      <c r="AB12" s="12"/>
      <c r="AC12" s="12">
        <f t="shared" si="0"/>
        <v>3</v>
      </c>
      <c r="AD12" s="12">
        <f t="shared" si="1"/>
        <v>279257</v>
      </c>
      <c r="AE12" s="12">
        <f t="shared" si="2"/>
        <v>0</v>
      </c>
      <c r="AF12" s="12">
        <f t="shared" si="3"/>
        <v>0</v>
      </c>
      <c r="AG12" s="12">
        <f t="shared" si="4"/>
        <v>279257</v>
      </c>
      <c r="AH12" s="25">
        <v>1.1999999999999999E-3</v>
      </c>
      <c r="AI12" s="23">
        <f t="shared" si="6"/>
        <v>335.10839999999996</v>
      </c>
      <c r="AJ12" s="249">
        <v>1E-3</v>
      </c>
      <c r="AK12" s="23">
        <f t="shared" si="5"/>
        <v>279.25700000000001</v>
      </c>
      <c r="AL12" s="13"/>
    </row>
    <row r="13" spans="1:39" ht="19.5" customHeight="1">
      <c r="A13" s="6">
        <v>11</v>
      </c>
      <c r="B13" s="258" t="s">
        <v>22</v>
      </c>
      <c r="C13" s="6"/>
      <c r="D13" s="259"/>
      <c r="E13" s="135"/>
      <c r="F13" s="135"/>
      <c r="G13" s="266"/>
      <c r="H13" s="266"/>
      <c r="I13" s="254">
        <v>1</v>
      </c>
      <c r="J13" s="254">
        <v>10000</v>
      </c>
      <c r="K13" s="12">
        <v>1</v>
      </c>
      <c r="L13" s="12">
        <v>87000</v>
      </c>
      <c r="M13" s="12"/>
      <c r="N13" s="12">
        <v>105729</v>
      </c>
      <c r="O13" s="8"/>
      <c r="P13" s="16"/>
      <c r="Q13" s="16"/>
      <c r="R13" s="8"/>
      <c r="S13" s="8"/>
      <c r="T13" s="8"/>
      <c r="U13" s="8"/>
      <c r="V13" s="16"/>
      <c r="W13" s="16"/>
      <c r="X13" s="8"/>
      <c r="Y13" s="12">
        <v>1</v>
      </c>
      <c r="Z13" s="218">
        <v>87500</v>
      </c>
      <c r="AA13" s="12"/>
      <c r="AB13" s="12"/>
      <c r="AC13" s="12">
        <f t="shared" si="0"/>
        <v>2</v>
      </c>
      <c r="AD13" s="12">
        <f t="shared" si="1"/>
        <v>203229</v>
      </c>
      <c r="AE13" s="12">
        <f t="shared" si="2"/>
        <v>1</v>
      </c>
      <c r="AF13" s="12">
        <f t="shared" si="3"/>
        <v>87000</v>
      </c>
      <c r="AG13" s="12">
        <f t="shared" si="4"/>
        <v>246729</v>
      </c>
      <c r="AH13" s="25">
        <v>1.1999999999999999E-3</v>
      </c>
      <c r="AI13" s="23">
        <f>(AD13+AF13/2)*AH13</f>
        <v>296.07479999999998</v>
      </c>
      <c r="AJ13" s="249">
        <v>1E-3</v>
      </c>
      <c r="AK13" s="23">
        <f t="shared" si="5"/>
        <v>246.72900000000001</v>
      </c>
      <c r="AL13" s="12"/>
    </row>
    <row r="14" spans="1:39" ht="17.25">
      <c r="A14" s="6">
        <v>12</v>
      </c>
      <c r="B14" s="258" t="s">
        <v>56</v>
      </c>
      <c r="C14" s="6"/>
      <c r="D14" s="259"/>
      <c r="E14" s="135"/>
      <c r="F14" s="135"/>
      <c r="G14" s="263"/>
      <c r="H14" s="263"/>
      <c r="I14" s="253">
        <v>11</v>
      </c>
      <c r="J14" s="264">
        <v>107713</v>
      </c>
      <c r="K14" s="14">
        <v>5</v>
      </c>
      <c r="L14" s="12">
        <v>69244</v>
      </c>
      <c r="M14" s="12">
        <v>5</v>
      </c>
      <c r="N14" s="12">
        <f>1056+1267+14137+39153</f>
        <v>55613</v>
      </c>
      <c r="O14" s="8"/>
      <c r="P14" s="16"/>
      <c r="Q14" s="16"/>
      <c r="R14" s="8"/>
      <c r="S14" s="8"/>
      <c r="T14" s="8"/>
      <c r="U14" s="8"/>
      <c r="V14" s="265"/>
      <c r="W14" s="16"/>
      <c r="X14" s="8"/>
      <c r="Y14" s="12"/>
      <c r="Z14" s="12"/>
      <c r="AA14" s="12">
        <v>1</v>
      </c>
      <c r="AB14" s="12">
        <v>92500</v>
      </c>
      <c r="AC14" s="12">
        <f t="shared" si="0"/>
        <v>16</v>
      </c>
      <c r="AD14" s="12">
        <f t="shared" si="1"/>
        <v>163326</v>
      </c>
      <c r="AE14" s="12">
        <f t="shared" si="2"/>
        <v>6</v>
      </c>
      <c r="AF14" s="12">
        <f t="shared" si="3"/>
        <v>161744</v>
      </c>
      <c r="AG14" s="12">
        <f t="shared" si="4"/>
        <v>244198</v>
      </c>
      <c r="AH14" s="25">
        <v>1.1999999999999999E-3</v>
      </c>
      <c r="AI14" s="23">
        <f t="shared" ref="AI14" si="7">(AD14+AF14/2)*AH14</f>
        <v>293.0376</v>
      </c>
      <c r="AJ14" s="249">
        <v>1E-3</v>
      </c>
      <c r="AK14" s="250">
        <f t="shared" ref="AK14" si="8">(AD14+AF14/2)*AJ14</f>
        <v>244.19800000000001</v>
      </c>
      <c r="AL14" s="13"/>
    </row>
    <row r="15" spans="1:39" ht="17.25">
      <c r="A15" s="6" t="s">
        <v>340</v>
      </c>
      <c r="B15" s="261" t="s">
        <v>57</v>
      </c>
      <c r="C15" s="102"/>
      <c r="D15" s="262"/>
      <c r="E15" s="135"/>
      <c r="F15" s="135"/>
      <c r="G15" s="260"/>
      <c r="H15" s="260"/>
      <c r="I15" s="252"/>
      <c r="J15" s="252"/>
      <c r="K15" s="16"/>
      <c r="L15" s="8"/>
      <c r="M15" s="8"/>
      <c r="N15" s="8">
        <v>293032</v>
      </c>
      <c r="O15" s="8"/>
      <c r="P15" s="16"/>
      <c r="Q15" s="16"/>
      <c r="R15" s="8"/>
      <c r="S15" s="8"/>
      <c r="T15" s="8"/>
      <c r="U15" s="8"/>
      <c r="V15" s="16"/>
      <c r="W15" s="16"/>
      <c r="X15" s="8"/>
      <c r="Y15" s="12"/>
      <c r="Z15" s="12"/>
      <c r="AA15" s="12"/>
      <c r="AB15" s="12"/>
      <c r="AC15" s="12">
        <f t="shared" si="0"/>
        <v>0</v>
      </c>
      <c r="AD15" s="12">
        <f t="shared" si="1"/>
        <v>293032</v>
      </c>
      <c r="AE15" s="12">
        <f t="shared" si="2"/>
        <v>0</v>
      </c>
      <c r="AF15" s="12">
        <f t="shared" si="3"/>
        <v>0</v>
      </c>
      <c r="AG15" s="12">
        <f t="shared" si="4"/>
        <v>293032</v>
      </c>
      <c r="AH15" s="25">
        <v>1.1999999999999999E-3</v>
      </c>
      <c r="AI15" s="23">
        <f>(AD15+AF15/2)*AH15</f>
        <v>351.63839999999999</v>
      </c>
      <c r="AJ15" s="24">
        <v>1.1999999999999999E-3</v>
      </c>
      <c r="AK15" s="23">
        <f>(AD15+AF15/2)*AJ15</f>
        <v>351.63839999999999</v>
      </c>
      <c r="AL15" s="12"/>
    </row>
    <row r="16" spans="1:39" ht="16.5">
      <c r="A16" s="17" t="s">
        <v>47</v>
      </c>
      <c r="B16" s="17"/>
      <c r="C16" s="248">
        <f>SUM(C4:C15)</f>
        <v>6</v>
      </c>
      <c r="D16" s="248">
        <f>SUM(D4:D15)</f>
        <v>2037150</v>
      </c>
      <c r="E16" s="272">
        <v>0</v>
      </c>
      <c r="F16" s="272">
        <v>0</v>
      </c>
      <c r="G16" s="248">
        <f t="shared" ref="G16:X16" si="9">SUM(G4:G14)</f>
        <v>0</v>
      </c>
      <c r="H16" s="248">
        <f t="shared" si="9"/>
        <v>0</v>
      </c>
      <c r="I16" s="248">
        <f t="shared" ref="I16:N16" si="10">SUM(I4:I15)</f>
        <v>32</v>
      </c>
      <c r="J16" s="248">
        <f t="shared" si="10"/>
        <v>1715618</v>
      </c>
      <c r="K16" s="248">
        <f t="shared" si="10"/>
        <v>27</v>
      </c>
      <c r="L16" s="248">
        <f t="shared" si="10"/>
        <v>579399</v>
      </c>
      <c r="M16" s="248">
        <f t="shared" si="10"/>
        <v>23</v>
      </c>
      <c r="N16" s="248">
        <f t="shared" si="10"/>
        <v>1114662</v>
      </c>
      <c r="O16" s="248">
        <f t="shared" si="9"/>
        <v>0</v>
      </c>
      <c r="P16" s="248">
        <f t="shared" si="9"/>
        <v>0</v>
      </c>
      <c r="Q16" s="248">
        <f>SUM(Q4:Q15)</f>
        <v>3</v>
      </c>
      <c r="R16" s="248">
        <f>SUM(R4:R15)</f>
        <v>780000</v>
      </c>
      <c r="S16" s="248">
        <f t="shared" si="9"/>
        <v>0</v>
      </c>
      <c r="T16" s="248">
        <f t="shared" si="9"/>
        <v>0</v>
      </c>
      <c r="U16" s="248">
        <f t="shared" si="9"/>
        <v>0</v>
      </c>
      <c r="V16" s="248">
        <f t="shared" si="9"/>
        <v>0</v>
      </c>
      <c r="W16" s="248">
        <f t="shared" si="9"/>
        <v>0</v>
      </c>
      <c r="X16" s="248">
        <f t="shared" si="9"/>
        <v>0</v>
      </c>
      <c r="Y16" s="248">
        <f>SUM(Y4:Y15)</f>
        <v>16</v>
      </c>
      <c r="Z16" s="248">
        <f>SUM(Z4:Z15)</f>
        <v>1456500</v>
      </c>
      <c r="AA16" s="248">
        <f>SUM(AA4:AA15)</f>
        <v>4</v>
      </c>
      <c r="AB16" s="248">
        <f>SUM(AB4:AB15)</f>
        <v>362500</v>
      </c>
      <c r="AC16" s="273">
        <f>C16+G16+I16+M16+O16+S16+U16+Y16</f>
        <v>77</v>
      </c>
      <c r="AD16" s="273">
        <f>D16+H16+J16+N16+P16+T16+V16+Z16</f>
        <v>6323930</v>
      </c>
      <c r="AE16" s="273">
        <f>E16+K16+Q16+W16+AA16</f>
        <v>34</v>
      </c>
      <c r="AF16" s="273">
        <f>F16+L16+R16+X16+AB16</f>
        <v>1721899</v>
      </c>
      <c r="AG16" s="273">
        <f>AD16+AF16/2</f>
        <v>7184879.5</v>
      </c>
      <c r="AH16" s="248">
        <f t="shared" ref="AH16:AJ16" si="11">SUM(AH4:AH14)</f>
        <v>1.3199999999999998E-2</v>
      </c>
      <c r="AI16" s="248">
        <f>SUM(AI4:AI15)</f>
        <v>8621.8554000000004</v>
      </c>
      <c r="AJ16" s="248">
        <f t="shared" si="11"/>
        <v>1.2600000000000004E-2</v>
      </c>
      <c r="AK16" s="248">
        <f>SUM(AK4:AK15)</f>
        <v>8563.1771000000008</v>
      </c>
      <c r="AL16" s="247"/>
      <c r="AM16" s="21"/>
    </row>
    <row r="17" spans="1:39" ht="16.5">
      <c r="A17" s="290" t="s">
        <v>48</v>
      </c>
      <c r="B17" s="290"/>
      <c r="C17" s="290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 t="s">
        <v>49</v>
      </c>
      <c r="AJ17" s="18"/>
      <c r="AK17" s="26"/>
      <c r="AL17" s="20"/>
      <c r="AM17" s="27"/>
    </row>
    <row r="18" spans="1:39">
      <c r="D18" s="115"/>
    </row>
    <row r="19" spans="1:39">
      <c r="D19" s="75"/>
    </row>
  </sheetData>
  <mergeCells count="16">
    <mergeCell ref="A17:C17"/>
    <mergeCell ref="A2:A3"/>
    <mergeCell ref="B2:B3"/>
    <mergeCell ref="AG2:AG3"/>
    <mergeCell ref="A1:AL1"/>
    <mergeCell ref="U2:X2"/>
    <mergeCell ref="AC2:AD2"/>
    <mergeCell ref="AE2:AF2"/>
    <mergeCell ref="AI2:AI3"/>
    <mergeCell ref="AJ2:AJ3"/>
    <mergeCell ref="AK2:AK3"/>
    <mergeCell ref="AL2:AL3"/>
    <mergeCell ref="C2:H2"/>
    <mergeCell ref="I2:N2"/>
    <mergeCell ref="O2:T2"/>
    <mergeCell ref="Y2:AB2"/>
  </mergeCells>
  <phoneticPr fontId="18" type="noConversion"/>
  <pageMargins left="0" right="0" top="0.74803149606299213" bottom="0.74803149606299213" header="0.31496062992125984" footer="0.31496062992125984"/>
  <pageSetup paperSize="9" scale="7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>
      <selection activeCell="L5" sqref="L5"/>
    </sheetView>
  </sheetViews>
  <sheetFormatPr defaultRowHeight="13.5" outlineLevelCol="1"/>
  <cols>
    <col min="2" max="2" width="6.125" customWidth="1" outlineLevel="1"/>
    <col min="3" max="3" width="9.5" customWidth="1" outlineLevel="1"/>
    <col min="4" max="5" width="9" customWidth="1" outlineLevel="1"/>
    <col min="6" max="6" width="5.75" customWidth="1"/>
    <col min="7" max="7" width="10.375" customWidth="1"/>
    <col min="8" max="8" width="4.875" customWidth="1"/>
    <col min="9" max="9" width="9.625" customWidth="1"/>
    <col min="10" max="10" width="5.25" hidden="1" customWidth="1" outlineLevel="1"/>
    <col min="11" max="11" width="9.875" hidden="1" customWidth="1" outlineLevel="1"/>
    <col min="12" max="12" width="11.625" customWidth="1" collapsed="1"/>
    <col min="16" max="16" width="11.5" customWidth="1"/>
  </cols>
  <sheetData>
    <row r="1" spans="1:17" ht="25.5">
      <c r="A1" s="314" t="s">
        <v>331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4"/>
      <c r="N1" s="314"/>
      <c r="O1" s="314"/>
      <c r="P1" s="314"/>
      <c r="Q1" s="314"/>
    </row>
    <row r="2" spans="1:17" ht="16.5" customHeight="1">
      <c r="A2" s="315" t="s">
        <v>30</v>
      </c>
      <c r="B2" s="316" t="s">
        <v>66</v>
      </c>
      <c r="C2" s="316" t="s">
        <v>67</v>
      </c>
      <c r="D2" s="316" t="s">
        <v>68</v>
      </c>
      <c r="E2" s="316" t="s">
        <v>69</v>
      </c>
      <c r="F2" s="316" t="s">
        <v>93</v>
      </c>
      <c r="G2" s="316"/>
      <c r="H2" s="316" t="s">
        <v>94</v>
      </c>
      <c r="I2" s="316"/>
      <c r="J2" s="312" t="s">
        <v>76</v>
      </c>
      <c r="K2" s="312"/>
      <c r="L2" s="312" t="s">
        <v>77</v>
      </c>
      <c r="M2" s="312" t="s">
        <v>70</v>
      </c>
      <c r="N2" s="317" t="s">
        <v>71</v>
      </c>
      <c r="O2" s="301" t="s">
        <v>95</v>
      </c>
      <c r="P2" s="317" t="s">
        <v>42</v>
      </c>
    </row>
    <row r="3" spans="1:17" ht="47.25" customHeight="1">
      <c r="A3" s="315"/>
      <c r="B3" s="316"/>
      <c r="C3" s="316"/>
      <c r="D3" s="316"/>
      <c r="E3" s="316"/>
      <c r="F3" s="142" t="s">
        <v>91</v>
      </c>
      <c r="G3" s="130" t="s">
        <v>96</v>
      </c>
      <c r="H3" s="130" t="s">
        <v>91</v>
      </c>
      <c r="I3" s="130" t="s">
        <v>96</v>
      </c>
      <c r="J3" s="131" t="s">
        <v>91</v>
      </c>
      <c r="K3" s="130" t="s">
        <v>96</v>
      </c>
      <c r="L3" s="312"/>
      <c r="M3" s="312"/>
      <c r="N3" s="317"/>
      <c r="O3" s="302"/>
      <c r="P3" s="317"/>
    </row>
    <row r="4" spans="1:17" ht="21.75" customHeight="1">
      <c r="A4" s="308" t="s">
        <v>65</v>
      </c>
      <c r="B4" s="308">
        <v>1000</v>
      </c>
      <c r="C4" s="308">
        <v>400</v>
      </c>
      <c r="D4" s="313">
        <v>478.82</v>
      </c>
      <c r="E4" s="308">
        <v>190</v>
      </c>
      <c r="F4" s="143">
        <v>2</v>
      </c>
      <c r="G4" s="135">
        <v>1717133</v>
      </c>
      <c r="H4" s="135">
        <v>1</v>
      </c>
      <c r="I4" s="234">
        <v>2049390</v>
      </c>
      <c r="J4" s="135"/>
      <c r="K4" s="135"/>
      <c r="L4" s="135">
        <f>G4+K4+I4</f>
        <v>3766523</v>
      </c>
      <c r="M4" s="119">
        <v>4.0000000000000001E-3</v>
      </c>
      <c r="N4" s="120">
        <f>L4*M4</f>
        <v>15066.092000000001</v>
      </c>
      <c r="O4" s="310">
        <f>N4+N5</f>
        <v>15066.092000000001</v>
      </c>
      <c r="P4" s="306"/>
    </row>
    <row r="5" spans="1:17" ht="21" customHeight="1">
      <c r="A5" s="308"/>
      <c r="B5" s="308"/>
      <c r="C5" s="308"/>
      <c r="D5" s="313"/>
      <c r="E5" s="308"/>
      <c r="F5" s="143"/>
      <c r="G5" s="135"/>
      <c r="H5" s="135">
        <v>0</v>
      </c>
      <c r="I5" s="135"/>
      <c r="J5" s="135"/>
      <c r="K5" s="135"/>
      <c r="L5" s="135">
        <f t="shared" ref="L5:L9" si="0">G5+K5+I5</f>
        <v>0</v>
      </c>
      <c r="M5" s="119">
        <v>2E-3</v>
      </c>
      <c r="N5" s="120">
        <f>L5*M5</f>
        <v>0</v>
      </c>
      <c r="O5" s="311"/>
      <c r="P5" s="307"/>
    </row>
    <row r="6" spans="1:17" ht="22.5" customHeight="1">
      <c r="A6" s="308" t="s">
        <v>58</v>
      </c>
      <c r="B6" s="308"/>
      <c r="C6" s="308">
        <v>200</v>
      </c>
      <c r="D6" s="313"/>
      <c r="E6" s="308">
        <v>288.82</v>
      </c>
      <c r="F6" s="118">
        <v>4</v>
      </c>
      <c r="G6" s="135">
        <v>3736652</v>
      </c>
      <c r="H6" s="135"/>
      <c r="I6" s="135"/>
      <c r="J6" s="135"/>
      <c r="K6" s="135"/>
      <c r="L6" s="135">
        <f t="shared" si="0"/>
        <v>3736652</v>
      </c>
      <c r="M6" s="119">
        <v>4.0000000000000001E-3</v>
      </c>
      <c r="N6" s="120">
        <f t="shared" ref="N6:N9" si="1">L6*M6</f>
        <v>14946.608</v>
      </c>
      <c r="O6" s="310">
        <f>N6+N7</f>
        <v>14946.608</v>
      </c>
      <c r="P6" s="306"/>
    </row>
    <row r="7" spans="1:17" ht="22.5" customHeight="1">
      <c r="A7" s="308"/>
      <c r="B7" s="308"/>
      <c r="C7" s="308"/>
      <c r="D7" s="313"/>
      <c r="E7" s="308"/>
      <c r="F7" s="118"/>
      <c r="G7" s="135"/>
      <c r="H7" s="135"/>
      <c r="I7" s="135"/>
      <c r="J7" s="135"/>
      <c r="K7" s="135"/>
      <c r="L7" s="135">
        <f t="shared" si="0"/>
        <v>0</v>
      </c>
      <c r="M7" s="119">
        <v>2E-3</v>
      </c>
      <c r="N7" s="120">
        <f t="shared" si="1"/>
        <v>0</v>
      </c>
      <c r="O7" s="311"/>
      <c r="P7" s="307"/>
    </row>
    <row r="8" spans="1:17" ht="22.5" customHeight="1">
      <c r="A8" s="308" t="s">
        <v>61</v>
      </c>
      <c r="B8" s="308"/>
      <c r="C8" s="309">
        <v>400</v>
      </c>
      <c r="D8" s="313"/>
      <c r="E8" s="309">
        <v>0</v>
      </c>
      <c r="F8" s="118">
        <v>3</v>
      </c>
      <c r="G8" s="135">
        <v>2952001</v>
      </c>
      <c r="H8" s="135"/>
      <c r="I8" s="135"/>
      <c r="J8" s="135"/>
      <c r="K8" s="135"/>
      <c r="L8" s="135">
        <f t="shared" si="0"/>
        <v>2952001</v>
      </c>
      <c r="M8" s="119">
        <v>4.0000000000000001E-3</v>
      </c>
      <c r="N8" s="120">
        <f t="shared" si="1"/>
        <v>11808.004000000001</v>
      </c>
      <c r="O8" s="310">
        <f>N8+N9</f>
        <v>13797.646000000001</v>
      </c>
      <c r="P8" s="306"/>
    </row>
    <row r="9" spans="1:17" ht="23.25" customHeight="1">
      <c r="A9" s="308"/>
      <c r="B9" s="308"/>
      <c r="C9" s="309"/>
      <c r="D9" s="313"/>
      <c r="E9" s="309"/>
      <c r="F9" s="118">
        <v>1</v>
      </c>
      <c r="G9" s="135">
        <v>994821</v>
      </c>
      <c r="H9" s="135"/>
      <c r="I9" s="135"/>
      <c r="J9" s="135"/>
      <c r="K9" s="135"/>
      <c r="L9" s="135">
        <f t="shared" si="0"/>
        <v>994821</v>
      </c>
      <c r="M9" s="119">
        <v>2E-3</v>
      </c>
      <c r="N9" s="120">
        <f t="shared" si="1"/>
        <v>1989.6420000000001</v>
      </c>
      <c r="O9" s="311"/>
      <c r="P9" s="307"/>
    </row>
    <row r="10" spans="1:17" ht="24" customHeight="1">
      <c r="A10" s="132" t="s">
        <v>83</v>
      </c>
      <c r="B10" s="132"/>
      <c r="C10" s="133"/>
      <c r="D10" s="133"/>
      <c r="E10" s="133">
        <f t="shared" ref="E10:L10" si="2">SUM(E4:E9)</f>
        <v>478.82</v>
      </c>
      <c r="F10" s="133">
        <f t="shared" si="2"/>
        <v>10</v>
      </c>
      <c r="G10" s="133">
        <f t="shared" si="2"/>
        <v>9400607</v>
      </c>
      <c r="H10" s="131">
        <f t="shared" si="2"/>
        <v>1</v>
      </c>
      <c r="I10" s="131">
        <f>SUM(I4)</f>
        <v>2049390</v>
      </c>
      <c r="J10" s="131">
        <f t="shared" si="2"/>
        <v>0</v>
      </c>
      <c r="K10" s="131">
        <f t="shared" si="2"/>
        <v>0</v>
      </c>
      <c r="L10" s="131">
        <f t="shared" si="2"/>
        <v>11449997</v>
      </c>
      <c r="M10" s="131"/>
      <c r="N10" s="134">
        <f>SUM(N4:N9)</f>
        <v>43810.345999999998</v>
      </c>
      <c r="O10" s="134"/>
      <c r="P10" s="134"/>
    </row>
    <row r="11" spans="1:17">
      <c r="A11" s="87" t="s">
        <v>72</v>
      </c>
      <c r="F11" t="s">
        <v>73</v>
      </c>
    </row>
  </sheetData>
  <mergeCells count="31">
    <mergeCell ref="O4:O5"/>
    <mergeCell ref="P4:P5"/>
    <mergeCell ref="O6:O7"/>
    <mergeCell ref="A1:Q1"/>
    <mergeCell ref="A2:A3"/>
    <mergeCell ref="B2:B3"/>
    <mergeCell ref="C2:C3"/>
    <mergeCell ref="D2:D3"/>
    <mergeCell ref="E2:E3"/>
    <mergeCell ref="N2:N3"/>
    <mergeCell ref="O2:O3"/>
    <mergeCell ref="F2:G2"/>
    <mergeCell ref="H2:I2"/>
    <mergeCell ref="J2:K2"/>
    <mergeCell ref="L2:L3"/>
    <mergeCell ref="P2:P3"/>
    <mergeCell ref="M2:M3"/>
    <mergeCell ref="A4:A5"/>
    <mergeCell ref="B4:B9"/>
    <mergeCell ref="C4:C5"/>
    <mergeCell ref="D4:D9"/>
    <mergeCell ref="E4:E5"/>
    <mergeCell ref="A6:A7"/>
    <mergeCell ref="C6:C7"/>
    <mergeCell ref="E6:E7"/>
    <mergeCell ref="P6:P7"/>
    <mergeCell ref="A8:A9"/>
    <mergeCell ref="C8:C9"/>
    <mergeCell ref="E8:E9"/>
    <mergeCell ref="O8:O9"/>
    <mergeCell ref="P8:P9"/>
  </mergeCells>
  <phoneticPr fontId="18" type="noConversion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45"/>
  <sheetViews>
    <sheetView zoomScale="86" zoomScaleNormal="86" workbookViewId="0">
      <pane xSplit="1" ySplit="2" topLeftCell="B6" activePane="bottomRight" state="frozen"/>
      <selection pane="topRight"/>
      <selection pane="bottomLeft"/>
      <selection pane="bottomRight" activeCell="R14" sqref="R14"/>
    </sheetView>
  </sheetViews>
  <sheetFormatPr defaultColWidth="9" defaultRowHeight="13.5" outlineLevelRow="1" outlineLevelCol="1"/>
  <cols>
    <col min="1" max="1" width="8.625" customWidth="1"/>
    <col min="2" max="2" width="14.25" customWidth="1"/>
    <col min="3" max="3" width="5.625" customWidth="1"/>
    <col min="4" max="4" width="6.5" customWidth="1"/>
    <col min="5" max="5" width="7.125" customWidth="1"/>
    <col min="6" max="6" width="4.75" customWidth="1"/>
    <col min="7" max="7" width="12.75" hidden="1" customWidth="1" outlineLevel="1"/>
    <col min="8" max="8" width="11.75" hidden="1" customWidth="1" outlineLevel="1"/>
    <col min="9" max="9" width="12.5" hidden="1" customWidth="1" outlineLevel="1"/>
    <col min="10" max="10" width="8.75" hidden="1" customWidth="1" outlineLevel="1"/>
    <col min="11" max="11" width="11.875" hidden="1" customWidth="1" outlineLevel="1"/>
    <col min="12" max="12" width="11.625" hidden="1" customWidth="1" outlineLevel="1"/>
    <col min="13" max="13" width="13.5" hidden="1" customWidth="1" outlineLevel="1"/>
    <col min="14" max="14" width="7.875" customWidth="1" collapsed="1"/>
    <col min="15" max="15" width="11.125" customWidth="1"/>
    <col min="16" max="16" width="11.875" customWidth="1"/>
    <col min="17" max="17" width="11.125" customWidth="1"/>
    <col min="20" max="27" width="9" style="92"/>
  </cols>
  <sheetData>
    <row r="1" spans="1:27" s="28" customFormat="1" ht="33.75" customHeight="1">
      <c r="A1" s="29" t="s">
        <v>137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104"/>
      <c r="U1" s="104"/>
      <c r="V1" s="104"/>
      <c r="W1" s="104"/>
      <c r="X1" s="104"/>
      <c r="Y1" s="104"/>
      <c r="Z1" s="104"/>
      <c r="AA1" s="104"/>
    </row>
    <row r="2" spans="1:27" s="34" customFormat="1" ht="39.75" customHeight="1">
      <c r="A2" s="37" t="s">
        <v>0</v>
      </c>
      <c r="B2" s="37" t="s">
        <v>1</v>
      </c>
      <c r="C2" s="37" t="s">
        <v>2</v>
      </c>
      <c r="D2" s="38" t="s">
        <v>3</v>
      </c>
      <c r="E2" s="38" t="s">
        <v>4</v>
      </c>
      <c r="F2" s="37" t="s">
        <v>5</v>
      </c>
      <c r="G2" s="38" t="s">
        <v>6</v>
      </c>
      <c r="H2" s="38" t="s">
        <v>7</v>
      </c>
      <c r="I2" s="38" t="s">
        <v>8</v>
      </c>
      <c r="J2" s="48" t="s">
        <v>9</v>
      </c>
      <c r="K2" s="48" t="s">
        <v>10</v>
      </c>
      <c r="L2" s="49" t="s">
        <v>11</v>
      </c>
      <c r="M2" s="49" t="s">
        <v>12</v>
      </c>
      <c r="N2" s="37" t="s">
        <v>13</v>
      </c>
      <c r="O2" s="49" t="s">
        <v>14</v>
      </c>
      <c r="P2" s="49" t="s">
        <v>15</v>
      </c>
      <c r="Q2" s="48" t="s">
        <v>16</v>
      </c>
      <c r="R2" s="37" t="s">
        <v>17</v>
      </c>
      <c r="S2" s="59" t="s">
        <v>18</v>
      </c>
    </row>
    <row r="3" spans="1:27" ht="16.5" outlineLevel="1">
      <c r="A3" s="103"/>
      <c r="B3" s="81" t="s">
        <v>211</v>
      </c>
      <c r="C3" s="81" t="s">
        <v>126</v>
      </c>
      <c r="D3" s="81">
        <v>1</v>
      </c>
      <c r="E3" s="81">
        <v>703</v>
      </c>
      <c r="F3" s="103">
        <v>1</v>
      </c>
      <c r="G3" s="82">
        <v>42754</v>
      </c>
      <c r="H3" s="83">
        <v>42844</v>
      </c>
      <c r="I3" s="82">
        <v>42844</v>
      </c>
      <c r="J3" s="76">
        <v>62.91</v>
      </c>
      <c r="K3" s="79">
        <v>7100</v>
      </c>
      <c r="L3" s="77">
        <v>446661</v>
      </c>
      <c r="M3" s="78">
        <v>456723</v>
      </c>
      <c r="N3" s="80">
        <v>0.2</v>
      </c>
      <c r="O3" s="85">
        <v>5873</v>
      </c>
      <c r="P3" s="85">
        <v>5873</v>
      </c>
      <c r="Q3" s="85">
        <v>5873</v>
      </c>
      <c r="R3" s="81" t="s">
        <v>131</v>
      </c>
      <c r="S3" s="157"/>
    </row>
    <row r="4" spans="1:27" ht="16.5">
      <c r="A4" s="147" t="s">
        <v>132</v>
      </c>
      <c r="B4" s="148"/>
      <c r="C4" s="148"/>
      <c r="D4" s="148"/>
      <c r="E4" s="148"/>
      <c r="F4" s="147">
        <f>SUM(F3)</f>
        <v>1</v>
      </c>
      <c r="G4" s="149"/>
      <c r="H4" s="150"/>
      <c r="I4" s="149"/>
      <c r="J4" s="151"/>
      <c r="K4" s="152"/>
      <c r="L4" s="153"/>
      <c r="M4" s="154"/>
      <c r="N4" s="155"/>
      <c r="O4" s="160"/>
      <c r="P4" s="160"/>
      <c r="Q4" s="160">
        <f>SUM(Q3)</f>
        <v>5873</v>
      </c>
      <c r="R4" s="148"/>
      <c r="S4" s="170"/>
    </row>
    <row r="5" spans="1:27" ht="16.5" outlineLevel="1">
      <c r="A5" s="103"/>
      <c r="B5" s="171" t="s">
        <v>139</v>
      </c>
      <c r="C5" s="171" t="s">
        <v>220</v>
      </c>
      <c r="D5" s="171">
        <v>2</v>
      </c>
      <c r="E5" s="171">
        <v>2002</v>
      </c>
      <c r="F5" s="103">
        <v>1</v>
      </c>
      <c r="G5" s="162">
        <v>42292</v>
      </c>
      <c r="H5" s="83">
        <v>42292</v>
      </c>
      <c r="I5" s="83">
        <v>42836</v>
      </c>
      <c r="J5" s="172">
        <v>67.19</v>
      </c>
      <c r="K5" s="173">
        <v>3736</v>
      </c>
      <c r="L5" s="174">
        <v>251022</v>
      </c>
      <c r="M5" s="78">
        <v>259923</v>
      </c>
      <c r="N5" s="80">
        <v>1</v>
      </c>
      <c r="O5" s="85">
        <v>150000</v>
      </c>
      <c r="P5" s="85">
        <v>150000</v>
      </c>
      <c r="Q5" s="85">
        <v>150000</v>
      </c>
      <c r="R5" s="171" t="s">
        <v>19</v>
      </c>
      <c r="S5" s="175"/>
    </row>
    <row r="6" spans="1:27" ht="16.5" outlineLevel="1">
      <c r="A6" s="103"/>
      <c r="B6" s="81" t="s">
        <v>140</v>
      </c>
      <c r="C6" s="81" t="s">
        <v>221</v>
      </c>
      <c r="D6" s="81">
        <v>2</v>
      </c>
      <c r="E6" s="81">
        <v>301</v>
      </c>
      <c r="F6" s="103">
        <v>1</v>
      </c>
      <c r="G6" s="82">
        <v>42623</v>
      </c>
      <c r="H6" s="83">
        <v>42623</v>
      </c>
      <c r="I6" s="83">
        <v>42826</v>
      </c>
      <c r="J6" s="76">
        <v>88.92</v>
      </c>
      <c r="K6" s="86">
        <v>4938</v>
      </c>
      <c r="L6" s="77">
        <v>439087</v>
      </c>
      <c r="M6" s="78">
        <v>439087</v>
      </c>
      <c r="N6" s="80">
        <v>0.3</v>
      </c>
      <c r="O6" s="85">
        <v>494</v>
      </c>
      <c r="P6" s="85">
        <v>494</v>
      </c>
      <c r="Q6" s="85">
        <v>494</v>
      </c>
      <c r="R6" s="81" t="s">
        <v>99</v>
      </c>
      <c r="S6" s="157"/>
    </row>
    <row r="7" spans="1:27" ht="16.5" outlineLevel="1">
      <c r="A7" s="103"/>
      <c r="B7" s="81" t="s">
        <v>166</v>
      </c>
      <c r="C7" s="81" t="s">
        <v>126</v>
      </c>
      <c r="D7" s="81">
        <v>2</v>
      </c>
      <c r="E7" s="81">
        <v>304</v>
      </c>
      <c r="F7" s="103">
        <v>1</v>
      </c>
      <c r="G7" s="82">
        <v>42566</v>
      </c>
      <c r="H7" s="83">
        <v>42849</v>
      </c>
      <c r="I7" s="83">
        <v>42849</v>
      </c>
      <c r="J7" s="76">
        <v>64.5</v>
      </c>
      <c r="K7" s="79">
        <v>4925.29</v>
      </c>
      <c r="L7" s="77">
        <v>317681</v>
      </c>
      <c r="M7" s="78">
        <v>317681</v>
      </c>
      <c r="N7" s="80">
        <v>0.2</v>
      </c>
      <c r="O7" s="85">
        <v>4925</v>
      </c>
      <c r="P7" s="85">
        <v>4925</v>
      </c>
      <c r="Q7" s="85">
        <v>4925</v>
      </c>
      <c r="R7" s="81" t="s">
        <v>99</v>
      </c>
      <c r="S7" s="157"/>
    </row>
    <row r="8" spans="1:27" ht="16.5" outlineLevel="1">
      <c r="A8" s="103"/>
      <c r="B8" s="81" t="s">
        <v>179</v>
      </c>
      <c r="C8" s="81" t="s">
        <v>126</v>
      </c>
      <c r="D8" s="81">
        <v>2</v>
      </c>
      <c r="E8" s="81">
        <v>1402</v>
      </c>
      <c r="F8" s="103">
        <v>1</v>
      </c>
      <c r="G8" s="82">
        <v>42614</v>
      </c>
      <c r="H8" s="83">
        <v>42847</v>
      </c>
      <c r="I8" s="83">
        <v>42847</v>
      </c>
      <c r="J8" s="76">
        <v>62.91</v>
      </c>
      <c r="K8" s="79">
        <v>6163.8</v>
      </c>
      <c r="L8" s="77">
        <v>387765</v>
      </c>
      <c r="M8" s="78">
        <v>387765</v>
      </c>
      <c r="N8" s="80">
        <v>0.2</v>
      </c>
      <c r="O8" s="85">
        <v>3364</v>
      </c>
      <c r="P8" s="85">
        <v>3364</v>
      </c>
      <c r="Q8" s="85">
        <v>3364</v>
      </c>
      <c r="R8" s="81" t="s">
        <v>99</v>
      </c>
      <c r="S8" s="157"/>
    </row>
    <row r="9" spans="1:27" ht="16.5" outlineLevel="1">
      <c r="A9" s="103"/>
      <c r="B9" s="171" t="s">
        <v>192</v>
      </c>
      <c r="C9" s="81" t="s">
        <v>78</v>
      </c>
      <c r="D9" s="81">
        <v>2</v>
      </c>
      <c r="E9" s="81">
        <v>902</v>
      </c>
      <c r="F9" s="103">
        <v>1</v>
      </c>
      <c r="G9" s="82">
        <v>42228</v>
      </c>
      <c r="H9" s="83">
        <v>42843</v>
      </c>
      <c r="I9" s="83">
        <v>42843</v>
      </c>
      <c r="J9" s="76">
        <v>83.44</v>
      </c>
      <c r="K9" s="79">
        <v>4361.03</v>
      </c>
      <c r="L9" s="77">
        <v>363884</v>
      </c>
      <c r="M9" s="78">
        <v>383602</v>
      </c>
      <c r="N9" s="80">
        <v>0.6</v>
      </c>
      <c r="O9" s="85">
        <v>139312</v>
      </c>
      <c r="P9" s="85">
        <v>139312</v>
      </c>
      <c r="Q9" s="85">
        <v>139312</v>
      </c>
      <c r="R9" s="81" t="s">
        <v>19</v>
      </c>
      <c r="S9" s="157"/>
    </row>
    <row r="10" spans="1:27" ht="16.5">
      <c r="A10" s="147" t="s">
        <v>240</v>
      </c>
      <c r="B10" s="148"/>
      <c r="C10" s="148"/>
      <c r="D10" s="148"/>
      <c r="E10" s="148"/>
      <c r="F10" s="147">
        <f>SUM(F5:F9)</f>
        <v>5</v>
      </c>
      <c r="G10" s="149"/>
      <c r="H10" s="150"/>
      <c r="I10" s="149"/>
      <c r="J10" s="151"/>
      <c r="K10" s="152"/>
      <c r="L10" s="153"/>
      <c r="M10" s="154"/>
      <c r="N10" s="155"/>
      <c r="O10" s="160"/>
      <c r="P10" s="160"/>
      <c r="Q10" s="160">
        <f>SUM(Q5:Q9)</f>
        <v>298095</v>
      </c>
      <c r="R10" s="148"/>
      <c r="S10" s="170"/>
    </row>
    <row r="11" spans="1:27" ht="16.5" outlineLevel="1">
      <c r="A11" s="103"/>
      <c r="B11" s="81" t="s">
        <v>193</v>
      </c>
      <c r="C11" s="81" t="s">
        <v>78</v>
      </c>
      <c r="D11" s="81">
        <v>2</v>
      </c>
      <c r="E11" s="81">
        <v>1401</v>
      </c>
      <c r="F11" s="103">
        <v>1</v>
      </c>
      <c r="G11" s="82">
        <v>42249</v>
      </c>
      <c r="H11" s="83">
        <v>42828</v>
      </c>
      <c r="I11" s="83">
        <v>42828</v>
      </c>
      <c r="J11" s="124">
        <v>111.55</v>
      </c>
      <c r="K11" s="76">
        <v>4520.3</v>
      </c>
      <c r="L11" s="78">
        <v>504239</v>
      </c>
      <c r="M11" s="78">
        <v>533121</v>
      </c>
      <c r="N11" s="80">
        <v>0.3</v>
      </c>
      <c r="O11" s="85">
        <v>1459</v>
      </c>
      <c r="P11" s="85">
        <v>1459</v>
      </c>
      <c r="Q11" s="85">
        <v>1459</v>
      </c>
      <c r="R11" s="81" t="s">
        <v>232</v>
      </c>
      <c r="S11" s="157"/>
    </row>
    <row r="12" spans="1:27" ht="16.5">
      <c r="A12" s="147" t="s">
        <v>241</v>
      </c>
      <c r="B12" s="148"/>
      <c r="C12" s="148"/>
      <c r="D12" s="148"/>
      <c r="E12" s="148"/>
      <c r="F12" s="147">
        <f>SUM(F11)</f>
        <v>1</v>
      </c>
      <c r="G12" s="149"/>
      <c r="H12" s="150"/>
      <c r="I12" s="149"/>
      <c r="J12" s="151"/>
      <c r="K12" s="152"/>
      <c r="L12" s="153"/>
      <c r="M12" s="154"/>
      <c r="N12" s="155"/>
      <c r="O12" s="160"/>
      <c r="P12" s="160"/>
      <c r="Q12" s="160">
        <f>SUM(Q11)</f>
        <v>1459</v>
      </c>
      <c r="R12" s="148"/>
      <c r="S12" s="170"/>
    </row>
    <row r="13" spans="1:27" ht="16.5" outlineLevel="1">
      <c r="A13" s="103"/>
      <c r="B13" s="171" t="s">
        <v>143</v>
      </c>
      <c r="C13" s="81" t="s">
        <v>223</v>
      </c>
      <c r="D13" s="81">
        <v>1</v>
      </c>
      <c r="E13" s="81">
        <v>402</v>
      </c>
      <c r="F13" s="103">
        <v>1</v>
      </c>
      <c r="G13" s="82">
        <v>41922</v>
      </c>
      <c r="H13" s="82">
        <v>42845</v>
      </c>
      <c r="I13" s="83">
        <v>42845</v>
      </c>
      <c r="J13" s="176">
        <v>90.49</v>
      </c>
      <c r="K13" s="79">
        <v>5098</v>
      </c>
      <c r="L13" s="177">
        <v>461318</v>
      </c>
      <c r="M13" s="78">
        <v>484418</v>
      </c>
      <c r="N13" s="80">
        <v>0.4</v>
      </c>
      <c r="O13" s="85">
        <v>8963</v>
      </c>
      <c r="P13" s="85">
        <v>8963</v>
      </c>
      <c r="Q13" s="85">
        <v>8963</v>
      </c>
      <c r="R13" s="81" t="s">
        <v>21</v>
      </c>
      <c r="S13" s="157"/>
    </row>
    <row r="14" spans="1:27" ht="16.5" outlineLevel="1">
      <c r="A14" s="103"/>
      <c r="B14" s="81" t="s">
        <v>185</v>
      </c>
      <c r="C14" s="81" t="s">
        <v>224</v>
      </c>
      <c r="D14" s="81">
        <v>2</v>
      </c>
      <c r="E14" s="81">
        <v>1902</v>
      </c>
      <c r="F14" s="103">
        <v>1</v>
      </c>
      <c r="G14" s="82">
        <v>41918</v>
      </c>
      <c r="H14" s="83">
        <v>42844</v>
      </c>
      <c r="I14" s="83">
        <v>42844</v>
      </c>
      <c r="J14" s="76">
        <v>62.91</v>
      </c>
      <c r="K14" s="79">
        <v>4596</v>
      </c>
      <c r="L14" s="77">
        <v>289134</v>
      </c>
      <c r="M14" s="78">
        <v>289134</v>
      </c>
      <c r="N14" s="80">
        <v>0.3</v>
      </c>
      <c r="O14" s="85">
        <v>7288</v>
      </c>
      <c r="P14" s="85">
        <v>7288</v>
      </c>
      <c r="Q14" s="85">
        <v>7288</v>
      </c>
      <c r="R14" s="81" t="s">
        <v>21</v>
      </c>
      <c r="S14" s="157"/>
    </row>
    <row r="15" spans="1:27" ht="16.5" outlineLevel="1">
      <c r="A15" s="103"/>
      <c r="B15" s="81" t="s">
        <v>187</v>
      </c>
      <c r="C15" s="81" t="s">
        <v>224</v>
      </c>
      <c r="D15" s="81">
        <v>2</v>
      </c>
      <c r="E15" s="81">
        <v>2105</v>
      </c>
      <c r="F15" s="103">
        <v>1</v>
      </c>
      <c r="G15" s="82">
        <v>41963</v>
      </c>
      <c r="H15" s="83">
        <v>42850</v>
      </c>
      <c r="I15" s="83">
        <v>42850</v>
      </c>
      <c r="J15" s="76">
        <v>86.88</v>
      </c>
      <c r="K15" s="79">
        <v>4372.34</v>
      </c>
      <c r="L15" s="77">
        <v>379869</v>
      </c>
      <c r="M15" s="78">
        <v>379869</v>
      </c>
      <c r="N15" s="80">
        <v>0.4</v>
      </c>
      <c r="O15" s="85">
        <v>162</v>
      </c>
      <c r="P15" s="85">
        <v>162</v>
      </c>
      <c r="Q15" s="85">
        <v>162</v>
      </c>
      <c r="R15" s="81" t="s">
        <v>21</v>
      </c>
      <c r="S15" s="157"/>
    </row>
    <row r="16" spans="1:27" ht="16.5" outlineLevel="1">
      <c r="A16" s="103"/>
      <c r="B16" s="81" t="s">
        <v>190</v>
      </c>
      <c r="C16" s="81" t="s">
        <v>109</v>
      </c>
      <c r="D16" s="81">
        <v>1</v>
      </c>
      <c r="E16" s="81">
        <v>504</v>
      </c>
      <c r="F16" s="103">
        <v>1</v>
      </c>
      <c r="G16" s="82">
        <v>41773</v>
      </c>
      <c r="H16" s="83">
        <v>42828</v>
      </c>
      <c r="I16" s="83">
        <v>42828</v>
      </c>
      <c r="J16" s="173">
        <v>125.34</v>
      </c>
      <c r="K16" s="178">
        <v>4392</v>
      </c>
      <c r="L16" s="179">
        <v>550493</v>
      </c>
      <c r="M16" s="78">
        <v>569868</v>
      </c>
      <c r="N16" s="80">
        <v>0.5</v>
      </c>
      <c r="O16" s="85">
        <v>5817</v>
      </c>
      <c r="P16" s="85">
        <v>5817</v>
      </c>
      <c r="Q16" s="85">
        <v>5817</v>
      </c>
      <c r="R16" s="81" t="s">
        <v>21</v>
      </c>
      <c r="S16" s="157"/>
    </row>
    <row r="17" spans="1:19" ht="16.5" outlineLevel="1">
      <c r="A17" s="103"/>
      <c r="B17" s="81" t="s">
        <v>191</v>
      </c>
      <c r="C17" s="81" t="s">
        <v>105</v>
      </c>
      <c r="D17" s="81">
        <v>1</v>
      </c>
      <c r="E17" s="81">
        <v>1503</v>
      </c>
      <c r="F17" s="103">
        <v>1</v>
      </c>
      <c r="G17" s="82">
        <v>41817</v>
      </c>
      <c r="H17" s="83">
        <v>42841</v>
      </c>
      <c r="I17" s="83">
        <v>42827</v>
      </c>
      <c r="J17" s="76">
        <v>124.73</v>
      </c>
      <c r="K17" s="79">
        <v>4510</v>
      </c>
      <c r="L17" s="77">
        <v>562532</v>
      </c>
      <c r="M17" s="78">
        <v>585454</v>
      </c>
      <c r="N17" s="80">
        <v>1</v>
      </c>
      <c r="O17" s="85">
        <f>13811+400000</f>
        <v>413811</v>
      </c>
      <c r="P17" s="85">
        <f>13811+400000</f>
        <v>413811</v>
      </c>
      <c r="Q17" s="85">
        <f>13811+400000</f>
        <v>413811</v>
      </c>
      <c r="R17" s="81" t="s">
        <v>21</v>
      </c>
      <c r="S17" s="157"/>
    </row>
    <row r="18" spans="1:19" ht="16.5">
      <c r="A18" s="147" t="s">
        <v>134</v>
      </c>
      <c r="B18" s="148"/>
      <c r="C18" s="148"/>
      <c r="D18" s="148"/>
      <c r="E18" s="148"/>
      <c r="F18" s="147">
        <f>SUM(F13:F17)</f>
        <v>5</v>
      </c>
      <c r="G18" s="149"/>
      <c r="H18" s="150"/>
      <c r="I18" s="149"/>
      <c r="J18" s="151"/>
      <c r="K18" s="152"/>
      <c r="L18" s="153"/>
      <c r="M18" s="154"/>
      <c r="N18" s="155"/>
      <c r="O18" s="160"/>
      <c r="P18" s="160"/>
      <c r="Q18" s="160">
        <f>SUM(Q13:Q17)</f>
        <v>436041</v>
      </c>
      <c r="R18" s="148"/>
      <c r="S18" s="170"/>
    </row>
    <row r="19" spans="1:19" ht="16.5" outlineLevel="1">
      <c r="A19" s="103"/>
      <c r="B19" s="81" t="s">
        <v>214</v>
      </c>
      <c r="C19" s="81" t="s">
        <v>81</v>
      </c>
      <c r="D19" s="81">
        <v>2</v>
      </c>
      <c r="E19" s="81">
        <v>401</v>
      </c>
      <c r="F19" s="103">
        <v>1</v>
      </c>
      <c r="G19" s="82">
        <v>42344</v>
      </c>
      <c r="H19" s="83">
        <v>42851</v>
      </c>
      <c r="I19" s="82">
        <v>42851</v>
      </c>
      <c r="J19" s="76">
        <v>134.52000000000001</v>
      </c>
      <c r="K19" s="86">
        <v>5287.0349999999999</v>
      </c>
      <c r="L19" s="77">
        <v>711212</v>
      </c>
      <c r="M19" s="78">
        <v>737186</v>
      </c>
      <c r="N19" s="80">
        <v>0.3</v>
      </c>
      <c r="O19" s="85">
        <v>10000</v>
      </c>
      <c r="P19" s="85">
        <v>10000</v>
      </c>
      <c r="Q19" s="85">
        <v>10000</v>
      </c>
      <c r="R19" s="81" t="s">
        <v>22</v>
      </c>
      <c r="S19" s="81"/>
    </row>
    <row r="20" spans="1:19" ht="16.5">
      <c r="A20" s="147" t="s">
        <v>242</v>
      </c>
      <c r="B20" s="148"/>
      <c r="C20" s="148"/>
      <c r="D20" s="148"/>
      <c r="E20" s="148"/>
      <c r="F20" s="147">
        <f>SUM(F19)</f>
        <v>1</v>
      </c>
      <c r="G20" s="149"/>
      <c r="H20" s="150"/>
      <c r="I20" s="149"/>
      <c r="J20" s="151"/>
      <c r="K20" s="152"/>
      <c r="L20" s="153"/>
      <c r="M20" s="154"/>
      <c r="N20" s="155"/>
      <c r="O20" s="160"/>
      <c r="P20" s="160"/>
      <c r="Q20" s="160">
        <f>SUM(Q19)</f>
        <v>10000</v>
      </c>
      <c r="R20" s="148"/>
      <c r="S20" s="170"/>
    </row>
    <row r="21" spans="1:19" ht="16.5" outlineLevel="1">
      <c r="A21" s="103"/>
      <c r="B21" s="81" t="s">
        <v>208</v>
      </c>
      <c r="C21" s="81" t="s">
        <v>79</v>
      </c>
      <c r="D21" s="81">
        <v>2</v>
      </c>
      <c r="E21" s="81">
        <v>201</v>
      </c>
      <c r="F21" s="103">
        <v>1</v>
      </c>
      <c r="G21" s="83">
        <v>42237</v>
      </c>
      <c r="H21" s="83">
        <v>42840</v>
      </c>
      <c r="I21" s="82">
        <v>42840</v>
      </c>
      <c r="J21" s="124">
        <v>156.97</v>
      </c>
      <c r="K21" s="76">
        <v>5689.07</v>
      </c>
      <c r="L21" s="78">
        <v>893013</v>
      </c>
      <c r="M21" s="78">
        <v>893013</v>
      </c>
      <c r="N21" s="80">
        <v>0.6</v>
      </c>
      <c r="O21" s="85">
        <v>48509</v>
      </c>
      <c r="P21" s="85">
        <v>48509</v>
      </c>
      <c r="Q21" s="85">
        <v>48509</v>
      </c>
      <c r="R21" s="81" t="s">
        <v>23</v>
      </c>
      <c r="S21" s="157"/>
    </row>
    <row r="22" spans="1:19" ht="16.5">
      <c r="A22" s="147" t="s">
        <v>243</v>
      </c>
      <c r="B22" s="148"/>
      <c r="C22" s="148"/>
      <c r="D22" s="148"/>
      <c r="E22" s="148"/>
      <c r="F22" s="147">
        <f>SUM(F21)</f>
        <v>1</v>
      </c>
      <c r="G22" s="149"/>
      <c r="H22" s="150"/>
      <c r="I22" s="149"/>
      <c r="J22" s="151"/>
      <c r="K22" s="152"/>
      <c r="L22" s="153"/>
      <c r="M22" s="154"/>
      <c r="N22" s="155"/>
      <c r="O22" s="160"/>
      <c r="P22" s="160"/>
      <c r="Q22" s="160">
        <f>SUM(Q21)</f>
        <v>48509</v>
      </c>
      <c r="R22" s="148"/>
      <c r="S22" s="170"/>
    </row>
    <row r="23" spans="1:19" ht="16.5" outlineLevel="1">
      <c r="A23" s="103"/>
      <c r="B23" s="81" t="s">
        <v>184</v>
      </c>
      <c r="C23" s="81" t="s">
        <v>126</v>
      </c>
      <c r="D23" s="81">
        <v>2</v>
      </c>
      <c r="E23" s="81">
        <v>1803</v>
      </c>
      <c r="F23" s="103">
        <v>1</v>
      </c>
      <c r="G23" s="82">
        <v>42635</v>
      </c>
      <c r="H23" s="83">
        <v>42847</v>
      </c>
      <c r="I23" s="83">
        <v>42847</v>
      </c>
      <c r="J23" s="76">
        <v>62.91</v>
      </c>
      <c r="K23" s="79">
        <v>6052.53</v>
      </c>
      <c r="L23" s="77">
        <v>380765</v>
      </c>
      <c r="M23" s="78">
        <v>380765</v>
      </c>
      <c r="N23" s="80">
        <v>0.4</v>
      </c>
      <c r="O23" s="85">
        <v>6429</v>
      </c>
      <c r="P23" s="85">
        <v>6429</v>
      </c>
      <c r="Q23" s="85">
        <v>6429</v>
      </c>
      <c r="R23" s="81" t="s">
        <v>130</v>
      </c>
      <c r="S23" s="157"/>
    </row>
    <row r="24" spans="1:19" ht="16.5">
      <c r="A24" s="147" t="s">
        <v>135</v>
      </c>
      <c r="B24" s="148"/>
      <c r="C24" s="148"/>
      <c r="D24" s="148"/>
      <c r="E24" s="148"/>
      <c r="F24" s="147">
        <f>SUM(F23)</f>
        <v>1</v>
      </c>
      <c r="G24" s="149"/>
      <c r="H24" s="150"/>
      <c r="I24" s="149"/>
      <c r="J24" s="151"/>
      <c r="K24" s="152"/>
      <c r="L24" s="153"/>
      <c r="M24" s="154"/>
      <c r="N24" s="155"/>
      <c r="O24" s="160"/>
      <c r="P24" s="160"/>
      <c r="Q24" s="160">
        <f>SUM(Q23)</f>
        <v>6429</v>
      </c>
      <c r="R24" s="148"/>
      <c r="S24" s="170"/>
    </row>
    <row r="25" spans="1:19" ht="16.5" outlineLevel="1">
      <c r="A25" s="103"/>
      <c r="B25" s="81" t="s">
        <v>204</v>
      </c>
      <c r="C25" s="81" t="s">
        <v>224</v>
      </c>
      <c r="D25" s="81">
        <v>2</v>
      </c>
      <c r="E25" s="81">
        <v>1904</v>
      </c>
      <c r="F25" s="103">
        <v>1</v>
      </c>
      <c r="G25" s="82">
        <v>41975</v>
      </c>
      <c r="H25" s="83">
        <v>42845</v>
      </c>
      <c r="I25" s="82">
        <v>42845</v>
      </c>
      <c r="J25" s="76">
        <v>64.5</v>
      </c>
      <c r="K25" s="79">
        <v>4598.76</v>
      </c>
      <c r="L25" s="77">
        <v>296620</v>
      </c>
      <c r="M25" s="78">
        <v>296620</v>
      </c>
      <c r="N25" s="80">
        <v>0.3</v>
      </c>
      <c r="O25" s="85">
        <v>4599</v>
      </c>
      <c r="P25" s="85">
        <v>4599</v>
      </c>
      <c r="Q25" s="85">
        <v>4599</v>
      </c>
      <c r="R25" s="81" t="s">
        <v>24</v>
      </c>
      <c r="S25" s="157"/>
    </row>
    <row r="26" spans="1:19" ht="16.5" outlineLevel="1">
      <c r="A26" s="103"/>
      <c r="B26" s="81" t="s">
        <v>217</v>
      </c>
      <c r="C26" s="81" t="s">
        <v>79</v>
      </c>
      <c r="D26" s="81">
        <v>2</v>
      </c>
      <c r="E26" s="81">
        <v>502</v>
      </c>
      <c r="F26" s="103">
        <v>1</v>
      </c>
      <c r="G26" s="82">
        <v>42267</v>
      </c>
      <c r="H26" s="83">
        <v>42729</v>
      </c>
      <c r="I26" s="82">
        <v>42848</v>
      </c>
      <c r="J26" s="76">
        <v>127.46</v>
      </c>
      <c r="K26" s="79">
        <v>5155.63</v>
      </c>
      <c r="L26" s="77">
        <v>657137</v>
      </c>
      <c r="M26" s="78">
        <v>657137</v>
      </c>
      <c r="N26" s="80">
        <v>0.3</v>
      </c>
      <c r="O26" s="85">
        <v>4000</v>
      </c>
      <c r="P26" s="85">
        <v>4000</v>
      </c>
      <c r="Q26" s="85">
        <v>4000</v>
      </c>
      <c r="R26" s="81" t="s">
        <v>24</v>
      </c>
      <c r="S26" s="157"/>
    </row>
    <row r="27" spans="1:19" ht="16.5">
      <c r="A27" s="147" t="s">
        <v>244</v>
      </c>
      <c r="B27" s="148"/>
      <c r="C27" s="148"/>
      <c r="D27" s="148"/>
      <c r="E27" s="148"/>
      <c r="F27" s="147">
        <f>SUM(F25:F26)</f>
        <v>2</v>
      </c>
      <c r="G27" s="149"/>
      <c r="H27" s="150"/>
      <c r="I27" s="149"/>
      <c r="J27" s="151"/>
      <c r="K27" s="152"/>
      <c r="L27" s="153"/>
      <c r="M27" s="154"/>
      <c r="N27" s="155"/>
      <c r="O27" s="160"/>
      <c r="P27" s="160"/>
      <c r="Q27" s="160">
        <f>SUM(Q25:Q26)</f>
        <v>8599</v>
      </c>
      <c r="R27" s="148"/>
      <c r="S27" s="170"/>
    </row>
    <row r="28" spans="1:19" ht="16.5" outlineLevel="1">
      <c r="A28" s="103"/>
      <c r="B28" s="81" t="s">
        <v>142</v>
      </c>
      <c r="C28" s="81" t="s">
        <v>222</v>
      </c>
      <c r="D28" s="81">
        <v>2</v>
      </c>
      <c r="E28" s="81">
        <v>201</v>
      </c>
      <c r="F28" s="103">
        <v>1</v>
      </c>
      <c r="G28" s="82">
        <v>41658</v>
      </c>
      <c r="H28" s="82">
        <v>42625</v>
      </c>
      <c r="I28" s="83">
        <v>42836</v>
      </c>
      <c r="J28" s="76">
        <v>136.38</v>
      </c>
      <c r="K28" s="76">
        <v>4836</v>
      </c>
      <c r="L28" s="77">
        <v>659534</v>
      </c>
      <c r="M28" s="78">
        <v>669843</v>
      </c>
      <c r="N28" s="80">
        <v>1</v>
      </c>
      <c r="O28" s="85">
        <v>460000</v>
      </c>
      <c r="P28" s="85">
        <v>460000</v>
      </c>
      <c r="Q28" s="85">
        <v>460000</v>
      </c>
      <c r="R28" s="81" t="s">
        <v>25</v>
      </c>
      <c r="S28" s="157"/>
    </row>
    <row r="29" spans="1:19" ht="16.5" outlineLevel="1">
      <c r="A29" s="103"/>
      <c r="B29" s="81" t="s">
        <v>168</v>
      </c>
      <c r="C29" s="81" t="s">
        <v>224</v>
      </c>
      <c r="D29" s="81">
        <v>2</v>
      </c>
      <c r="E29" s="81">
        <v>505</v>
      </c>
      <c r="F29" s="103">
        <v>1</v>
      </c>
      <c r="G29" s="82">
        <v>41946</v>
      </c>
      <c r="H29" s="83">
        <v>42851</v>
      </c>
      <c r="I29" s="83">
        <v>42851</v>
      </c>
      <c r="J29" s="76">
        <v>86.88</v>
      </c>
      <c r="K29" s="79">
        <v>4426</v>
      </c>
      <c r="L29" s="77">
        <v>384531</v>
      </c>
      <c r="M29" s="78">
        <v>400071</v>
      </c>
      <c r="N29" s="80">
        <v>0.5</v>
      </c>
      <c r="O29" s="85">
        <v>35582</v>
      </c>
      <c r="P29" s="85">
        <v>35582</v>
      </c>
      <c r="Q29" s="85">
        <v>35582</v>
      </c>
      <c r="R29" s="81" t="s">
        <v>231</v>
      </c>
      <c r="S29" s="81"/>
    </row>
    <row r="30" spans="1:19" ht="16.5" outlineLevel="1">
      <c r="A30" s="103"/>
      <c r="B30" s="81" t="s">
        <v>186</v>
      </c>
      <c r="C30" s="81" t="s">
        <v>224</v>
      </c>
      <c r="D30" s="81">
        <v>2</v>
      </c>
      <c r="E30" s="81">
        <v>2002</v>
      </c>
      <c r="F30" s="103">
        <v>1</v>
      </c>
      <c r="G30" s="82">
        <v>41907</v>
      </c>
      <c r="H30" s="83">
        <v>42849</v>
      </c>
      <c r="I30" s="83">
        <v>42849</v>
      </c>
      <c r="J30" s="76">
        <v>62.91</v>
      </c>
      <c r="K30" s="79">
        <v>4546</v>
      </c>
      <c r="L30" s="77">
        <v>285989</v>
      </c>
      <c r="M30" s="78">
        <v>285989</v>
      </c>
      <c r="N30" s="80">
        <v>0.3</v>
      </c>
      <c r="O30" s="85">
        <v>7318</v>
      </c>
      <c r="P30" s="85">
        <v>7318</v>
      </c>
      <c r="Q30" s="85">
        <v>7318</v>
      </c>
      <c r="R30" s="81" t="s">
        <v>231</v>
      </c>
      <c r="S30" s="157"/>
    </row>
    <row r="31" spans="1:19" ht="16.5" outlineLevel="1">
      <c r="A31" s="103"/>
      <c r="B31" s="180" t="s">
        <v>198</v>
      </c>
      <c r="C31" s="81" t="s">
        <v>222</v>
      </c>
      <c r="D31" s="81">
        <v>1</v>
      </c>
      <c r="E31" s="81">
        <v>802</v>
      </c>
      <c r="F31" s="103">
        <v>1</v>
      </c>
      <c r="G31" s="83">
        <v>41659</v>
      </c>
      <c r="H31" s="83">
        <v>42376</v>
      </c>
      <c r="I31" s="82">
        <v>42836</v>
      </c>
      <c r="J31" s="76">
        <v>84.56</v>
      </c>
      <c r="K31" s="76">
        <v>4659.62</v>
      </c>
      <c r="L31" s="77">
        <v>394017</v>
      </c>
      <c r="M31" s="78">
        <v>414288</v>
      </c>
      <c r="N31" s="80">
        <v>1</v>
      </c>
      <c r="O31" s="85">
        <v>290000</v>
      </c>
      <c r="P31" s="85">
        <v>290000</v>
      </c>
      <c r="Q31" s="85">
        <v>290000</v>
      </c>
      <c r="R31" s="81" t="s">
        <v>25</v>
      </c>
      <c r="S31" s="157"/>
    </row>
    <row r="32" spans="1:19" ht="16.5">
      <c r="A32" s="147" t="s">
        <v>245</v>
      </c>
      <c r="B32" s="148"/>
      <c r="C32" s="148"/>
      <c r="D32" s="148"/>
      <c r="E32" s="148"/>
      <c r="F32" s="147">
        <f>SUM(F28:F31)</f>
        <v>4</v>
      </c>
      <c r="G32" s="149"/>
      <c r="H32" s="150"/>
      <c r="I32" s="149"/>
      <c r="J32" s="151"/>
      <c r="K32" s="152"/>
      <c r="L32" s="153"/>
      <c r="M32" s="154"/>
      <c r="N32" s="155"/>
      <c r="O32" s="160"/>
      <c r="P32" s="160"/>
      <c r="Q32" s="160">
        <f>SUM(Q28:Q31)</f>
        <v>792900</v>
      </c>
      <c r="R32" s="148"/>
      <c r="S32" s="170"/>
    </row>
    <row r="33" spans="1:19" ht="16.5" outlineLevel="1">
      <c r="A33" s="103"/>
      <c r="B33" s="81" t="s">
        <v>141</v>
      </c>
      <c r="C33" s="81" t="s">
        <v>221</v>
      </c>
      <c r="D33" s="81">
        <v>2</v>
      </c>
      <c r="E33" s="81">
        <v>403</v>
      </c>
      <c r="F33" s="103">
        <v>1</v>
      </c>
      <c r="G33" s="82">
        <v>42622</v>
      </c>
      <c r="H33" s="83">
        <v>42839</v>
      </c>
      <c r="I33" s="83">
        <v>42839</v>
      </c>
      <c r="J33" s="76">
        <v>89.05</v>
      </c>
      <c r="K33" s="79">
        <v>5038</v>
      </c>
      <c r="L33" s="77">
        <v>448634</v>
      </c>
      <c r="M33" s="78">
        <v>468284</v>
      </c>
      <c r="N33" s="80">
        <v>0.3</v>
      </c>
      <c r="O33" s="85">
        <v>8086</v>
      </c>
      <c r="P33" s="85">
        <v>8086</v>
      </c>
      <c r="Q33" s="85">
        <v>8086</v>
      </c>
      <c r="R33" s="81" t="s">
        <v>98</v>
      </c>
      <c r="S33" s="157"/>
    </row>
    <row r="34" spans="1:19" ht="16.5" outlineLevel="1">
      <c r="A34" s="103"/>
      <c r="B34" s="81" t="s">
        <v>144</v>
      </c>
      <c r="C34" s="81" t="s">
        <v>126</v>
      </c>
      <c r="D34" s="81">
        <v>1</v>
      </c>
      <c r="E34" s="81">
        <v>305</v>
      </c>
      <c r="F34" s="103">
        <v>1</v>
      </c>
      <c r="G34" s="82">
        <v>42604</v>
      </c>
      <c r="H34" s="83">
        <v>42845</v>
      </c>
      <c r="I34" s="83">
        <v>42845</v>
      </c>
      <c r="J34" s="76">
        <v>87.51</v>
      </c>
      <c r="K34" s="79">
        <v>5253.61</v>
      </c>
      <c r="L34" s="77">
        <v>459743</v>
      </c>
      <c r="M34" s="78">
        <v>497803</v>
      </c>
      <c r="N34" s="80">
        <v>0.2</v>
      </c>
      <c r="O34" s="85">
        <v>9549</v>
      </c>
      <c r="P34" s="85">
        <v>9549</v>
      </c>
      <c r="Q34" s="85">
        <v>9549</v>
      </c>
      <c r="R34" s="81" t="s">
        <v>98</v>
      </c>
      <c r="S34" s="157"/>
    </row>
    <row r="35" spans="1:19" ht="16.5" outlineLevel="1">
      <c r="A35" s="103"/>
      <c r="B35" s="81" t="s">
        <v>145</v>
      </c>
      <c r="C35" s="81" t="s">
        <v>126</v>
      </c>
      <c r="D35" s="81">
        <v>1</v>
      </c>
      <c r="E35" s="81">
        <v>402</v>
      </c>
      <c r="F35" s="103">
        <v>1</v>
      </c>
      <c r="G35" s="82">
        <v>42597</v>
      </c>
      <c r="H35" s="83">
        <v>42846</v>
      </c>
      <c r="I35" s="83">
        <v>42846</v>
      </c>
      <c r="J35" s="76">
        <v>64.5</v>
      </c>
      <c r="K35" s="79">
        <v>5002.0600000000004</v>
      </c>
      <c r="L35" s="77">
        <v>322633</v>
      </c>
      <c r="M35" s="78">
        <v>334033</v>
      </c>
      <c r="N35" s="80">
        <v>0.4</v>
      </c>
      <c r="O35" s="85">
        <v>16402</v>
      </c>
      <c r="P35" s="85">
        <v>16402</v>
      </c>
      <c r="Q35" s="85">
        <v>16402</v>
      </c>
      <c r="R35" s="81" t="s">
        <v>98</v>
      </c>
      <c r="S35" s="157"/>
    </row>
    <row r="36" spans="1:19" ht="16.5" outlineLevel="1">
      <c r="A36" s="103"/>
      <c r="B36" s="81" t="s">
        <v>151</v>
      </c>
      <c r="C36" s="81" t="s">
        <v>126</v>
      </c>
      <c r="D36" s="81">
        <v>1</v>
      </c>
      <c r="E36" s="81">
        <v>805</v>
      </c>
      <c r="F36" s="103">
        <v>1</v>
      </c>
      <c r="G36" s="82">
        <v>42578</v>
      </c>
      <c r="H36" s="83">
        <v>42847</v>
      </c>
      <c r="I36" s="83">
        <v>42847</v>
      </c>
      <c r="J36" s="76">
        <v>87.51</v>
      </c>
      <c r="K36" s="79">
        <v>5102.3900000000003</v>
      </c>
      <c r="L36" s="77">
        <v>446510</v>
      </c>
      <c r="M36" s="78">
        <v>471290</v>
      </c>
      <c r="N36" s="80">
        <v>0.2</v>
      </c>
      <c r="O36" s="85">
        <v>6514</v>
      </c>
      <c r="P36" s="85">
        <v>6514</v>
      </c>
      <c r="Q36" s="85">
        <v>6514</v>
      </c>
      <c r="R36" s="81" t="s">
        <v>98</v>
      </c>
      <c r="S36" s="157"/>
    </row>
    <row r="37" spans="1:19" ht="16.5" outlineLevel="1">
      <c r="A37" s="103"/>
      <c r="B37" s="81" t="s">
        <v>155</v>
      </c>
      <c r="C37" s="81" t="s">
        <v>126</v>
      </c>
      <c r="D37" s="81">
        <v>1</v>
      </c>
      <c r="E37" s="81">
        <v>1101</v>
      </c>
      <c r="F37" s="103">
        <v>1</v>
      </c>
      <c r="G37" s="82">
        <v>42561</v>
      </c>
      <c r="H37" s="83">
        <v>42848</v>
      </c>
      <c r="I37" s="83">
        <v>42848</v>
      </c>
      <c r="J37" s="76">
        <v>86.88</v>
      </c>
      <c r="K37" s="79">
        <v>4982.3900000000003</v>
      </c>
      <c r="L37" s="77">
        <v>432870</v>
      </c>
      <c r="M37" s="78">
        <v>473388</v>
      </c>
      <c r="N37" s="80">
        <v>1</v>
      </c>
      <c r="O37" s="85">
        <v>29308</v>
      </c>
      <c r="P37" s="85">
        <v>29308</v>
      </c>
      <c r="Q37" s="85">
        <v>29308</v>
      </c>
      <c r="R37" s="81" t="s">
        <v>98</v>
      </c>
      <c r="S37" s="157"/>
    </row>
    <row r="38" spans="1:19" ht="16.5" outlineLevel="1">
      <c r="A38" s="103"/>
      <c r="B38" s="81" t="s">
        <v>157</v>
      </c>
      <c r="C38" s="81" t="s">
        <v>126</v>
      </c>
      <c r="D38" s="81">
        <v>1</v>
      </c>
      <c r="E38" s="81">
        <v>1204</v>
      </c>
      <c r="F38" s="103">
        <v>1</v>
      </c>
      <c r="G38" s="82">
        <v>42588</v>
      </c>
      <c r="H38" s="83">
        <v>42855</v>
      </c>
      <c r="I38" s="83">
        <v>42855</v>
      </c>
      <c r="J38" s="76">
        <v>62.91</v>
      </c>
      <c r="K38" s="79">
        <v>5295.29</v>
      </c>
      <c r="L38" s="77">
        <v>333127</v>
      </c>
      <c r="M38" s="78">
        <v>355735</v>
      </c>
      <c r="N38" s="80">
        <v>0.2</v>
      </c>
      <c r="O38" s="85">
        <v>9484</v>
      </c>
      <c r="P38" s="85">
        <v>9484</v>
      </c>
      <c r="Q38" s="85">
        <v>9484</v>
      </c>
      <c r="R38" s="81" t="s">
        <v>98</v>
      </c>
      <c r="S38" s="157"/>
    </row>
    <row r="39" spans="1:19" ht="16.5" outlineLevel="1">
      <c r="A39" s="103"/>
      <c r="B39" s="81" t="s">
        <v>162</v>
      </c>
      <c r="C39" s="81" t="s">
        <v>126</v>
      </c>
      <c r="D39" s="81">
        <v>1</v>
      </c>
      <c r="E39" s="81">
        <v>2104</v>
      </c>
      <c r="F39" s="103">
        <v>1</v>
      </c>
      <c r="G39" s="82">
        <v>42537</v>
      </c>
      <c r="H39" s="83">
        <v>42847</v>
      </c>
      <c r="I39" s="83">
        <v>42847</v>
      </c>
      <c r="J39" s="76">
        <v>62.91</v>
      </c>
      <c r="K39" s="79">
        <v>4978.05</v>
      </c>
      <c r="L39" s="77">
        <v>313169</v>
      </c>
      <c r="M39" s="78">
        <v>313169</v>
      </c>
      <c r="N39" s="80">
        <v>0.3</v>
      </c>
      <c r="O39" s="85">
        <v>7063</v>
      </c>
      <c r="P39" s="85">
        <v>7063</v>
      </c>
      <c r="Q39" s="85">
        <v>7063</v>
      </c>
      <c r="R39" s="81" t="s">
        <v>98</v>
      </c>
      <c r="S39" s="157"/>
    </row>
    <row r="40" spans="1:19" ht="16.5" outlineLevel="1">
      <c r="A40" s="103"/>
      <c r="B40" s="81" t="s">
        <v>163</v>
      </c>
      <c r="C40" s="81" t="s">
        <v>126</v>
      </c>
      <c r="D40" s="81">
        <v>1</v>
      </c>
      <c r="E40" s="81">
        <v>2105</v>
      </c>
      <c r="F40" s="103">
        <v>1</v>
      </c>
      <c r="G40" s="82">
        <v>42578</v>
      </c>
      <c r="H40" s="83">
        <v>42845</v>
      </c>
      <c r="I40" s="83">
        <v>42845</v>
      </c>
      <c r="J40" s="76">
        <v>87.51</v>
      </c>
      <c r="K40" s="79">
        <v>4892.3900000000003</v>
      </c>
      <c r="L40" s="77">
        <v>428133</v>
      </c>
      <c r="M40" s="78">
        <v>428133</v>
      </c>
      <c r="N40" s="80">
        <v>0.4</v>
      </c>
      <c r="O40" s="85">
        <v>9074</v>
      </c>
      <c r="P40" s="85">
        <v>9074</v>
      </c>
      <c r="Q40" s="85">
        <v>9074</v>
      </c>
      <c r="R40" s="81" t="s">
        <v>98</v>
      </c>
      <c r="S40" s="157"/>
    </row>
    <row r="41" spans="1:19" ht="16.5" outlineLevel="1">
      <c r="A41" s="103"/>
      <c r="B41" s="81" t="s">
        <v>178</v>
      </c>
      <c r="C41" s="81" t="s">
        <v>126</v>
      </c>
      <c r="D41" s="81">
        <v>2</v>
      </c>
      <c r="E41" s="81">
        <v>1401</v>
      </c>
      <c r="F41" s="103">
        <v>1</v>
      </c>
      <c r="G41" s="82">
        <v>42598</v>
      </c>
      <c r="H41" s="83">
        <v>42851</v>
      </c>
      <c r="I41" s="83">
        <v>42851</v>
      </c>
      <c r="J41" s="76">
        <v>87.51</v>
      </c>
      <c r="K41" s="79">
        <v>5232.8500000000004</v>
      </c>
      <c r="L41" s="77">
        <v>457927</v>
      </c>
      <c r="M41" s="78">
        <v>457927</v>
      </c>
      <c r="N41" s="80">
        <v>0.2</v>
      </c>
      <c r="O41" s="85">
        <v>1523</v>
      </c>
      <c r="P41" s="85">
        <v>1523</v>
      </c>
      <c r="Q41" s="85">
        <v>1523</v>
      </c>
      <c r="R41" s="81" t="s">
        <v>98</v>
      </c>
      <c r="S41" s="157"/>
    </row>
    <row r="42" spans="1:19" ht="16.5" outlineLevel="1">
      <c r="A42" s="103"/>
      <c r="B42" s="81" t="s">
        <v>180</v>
      </c>
      <c r="C42" s="81" t="s">
        <v>126</v>
      </c>
      <c r="D42" s="81">
        <v>2</v>
      </c>
      <c r="E42" s="81">
        <v>1502</v>
      </c>
      <c r="F42" s="103">
        <v>1</v>
      </c>
      <c r="G42" s="82">
        <v>42608</v>
      </c>
      <c r="H42" s="83">
        <v>42850</v>
      </c>
      <c r="I42" s="83">
        <v>42850</v>
      </c>
      <c r="J42" s="76">
        <v>62.91</v>
      </c>
      <c r="K42" s="86">
        <v>5521.0389999999998</v>
      </c>
      <c r="L42" s="77">
        <v>347329</v>
      </c>
      <c r="M42" s="78">
        <v>347329</v>
      </c>
      <c r="N42" s="80">
        <v>0.4</v>
      </c>
      <c r="O42" s="85">
        <v>6743</v>
      </c>
      <c r="P42" s="85">
        <v>6743</v>
      </c>
      <c r="Q42" s="85">
        <v>6743</v>
      </c>
      <c r="R42" s="81" t="s">
        <v>98</v>
      </c>
      <c r="S42" s="157"/>
    </row>
    <row r="43" spans="1:19" ht="16.5" outlineLevel="1">
      <c r="A43" s="103"/>
      <c r="B43" s="81" t="s">
        <v>199</v>
      </c>
      <c r="C43" s="81" t="s">
        <v>126</v>
      </c>
      <c r="D43" s="81">
        <v>1</v>
      </c>
      <c r="E43" s="81">
        <v>301</v>
      </c>
      <c r="F43" s="103">
        <v>1</v>
      </c>
      <c r="G43" s="82">
        <v>42538</v>
      </c>
      <c r="H43" s="83">
        <v>42845</v>
      </c>
      <c r="I43" s="82">
        <v>42845</v>
      </c>
      <c r="J43" s="76">
        <v>86.88</v>
      </c>
      <c r="K43" s="79">
        <v>4912.3900000000003</v>
      </c>
      <c r="L43" s="77">
        <v>426788</v>
      </c>
      <c r="M43" s="78">
        <v>471808</v>
      </c>
      <c r="N43" s="80">
        <v>0.3</v>
      </c>
      <c r="O43" s="85">
        <v>3967</v>
      </c>
      <c r="P43" s="85">
        <v>3967</v>
      </c>
      <c r="Q43" s="85">
        <v>3967</v>
      </c>
      <c r="R43" s="81" t="s">
        <v>98</v>
      </c>
      <c r="S43" s="157"/>
    </row>
    <row r="44" spans="1:19" ht="16.5">
      <c r="A44" s="147" t="s">
        <v>246</v>
      </c>
      <c r="B44" s="148"/>
      <c r="C44" s="148"/>
      <c r="D44" s="148"/>
      <c r="E44" s="148"/>
      <c r="F44" s="147">
        <f>SUM(F33:F43)</f>
        <v>11</v>
      </c>
      <c r="G44" s="149"/>
      <c r="H44" s="150"/>
      <c r="I44" s="149"/>
      <c r="J44" s="151"/>
      <c r="K44" s="152"/>
      <c r="L44" s="153"/>
      <c r="M44" s="154"/>
      <c r="N44" s="155"/>
      <c r="O44" s="160"/>
      <c r="P44" s="160"/>
      <c r="Q44" s="160">
        <f>SUM(Q33:Q43)</f>
        <v>107713</v>
      </c>
      <c r="R44" s="148"/>
      <c r="S44" s="170"/>
    </row>
    <row r="45" spans="1:19" ht="24" customHeight="1">
      <c r="A45" s="84" t="s">
        <v>136</v>
      </c>
      <c r="B45" s="37"/>
      <c r="C45" s="37"/>
      <c r="D45" s="38"/>
      <c r="E45" s="38"/>
      <c r="F45" s="37" t="e">
        <f>F4+F10+F12+#REF!+F18+F20+F22+F24+F27+F32+F44</f>
        <v>#REF!</v>
      </c>
      <c r="G45" s="38"/>
      <c r="H45" s="38"/>
      <c r="I45" s="38"/>
      <c r="J45" s="48"/>
      <c r="K45" s="48"/>
      <c r="L45" s="49"/>
      <c r="M45" s="49"/>
      <c r="N45" s="37"/>
      <c r="O45" s="49"/>
      <c r="P45" s="49"/>
      <c r="Q45" s="49" t="e">
        <f>Q4+Q10+Q12+#REF!+Q18+Q20+Q22+Q24+Q27+Q32+Q44</f>
        <v>#REF!</v>
      </c>
      <c r="R45" s="37"/>
      <c r="S45" s="59"/>
    </row>
  </sheetData>
  <autoFilter ref="A2:X43">
    <sortState ref="A3:X35">
      <sortCondition ref="R2:R35"/>
    </sortState>
  </autoFilter>
  <phoneticPr fontId="18" type="noConversion"/>
  <pageMargins left="0" right="0" top="0" bottom="0" header="0.31496062992125984" footer="0.31496062992125984"/>
  <pageSetup paperSize="9" scale="75" orientation="portrait" horizontalDpi="2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72"/>
  <sheetViews>
    <sheetView zoomScale="80" zoomScaleNormal="80" workbookViewId="0">
      <pane ySplit="2" topLeftCell="A18" activePane="bottomLeft" state="frozen"/>
      <selection pane="bottomLeft" activeCell="U18" sqref="U18"/>
    </sheetView>
  </sheetViews>
  <sheetFormatPr defaultColWidth="9" defaultRowHeight="13.5" outlineLevelRow="1" outlineLevelCol="1"/>
  <cols>
    <col min="1" max="1" width="8.625" customWidth="1"/>
    <col min="2" max="2" width="13.25" customWidth="1"/>
    <col min="3" max="3" width="5" customWidth="1"/>
    <col min="4" max="4" width="5.875" customWidth="1"/>
    <col min="5" max="5" width="5.625" customWidth="1"/>
    <col min="6" max="6" width="4.875" customWidth="1"/>
    <col min="7" max="8" width="12" hidden="1" customWidth="1" outlineLevel="1"/>
    <col min="9" max="9" width="11.25" hidden="1" customWidth="1" outlineLevel="1"/>
    <col min="10" max="10" width="9" hidden="1" customWidth="1" outlineLevel="1"/>
    <col min="11" max="11" width="11.5" hidden="1" customWidth="1" outlineLevel="1"/>
    <col min="12" max="12" width="10.25" hidden="1" customWidth="1" outlineLevel="1"/>
    <col min="13" max="13" width="12" hidden="1" customWidth="1" outlineLevel="1"/>
    <col min="14" max="14" width="9" customWidth="1" collapsed="1"/>
    <col min="15" max="15" width="10.25" customWidth="1"/>
    <col min="16" max="16" width="14.125" customWidth="1"/>
    <col min="17" max="17" width="13" customWidth="1"/>
    <col min="19" max="19" width="9.75" style="105" customWidth="1"/>
    <col min="20" max="20" width="9" style="33"/>
  </cols>
  <sheetData>
    <row r="1" spans="1:41" s="28" customFormat="1" ht="33.75" customHeight="1">
      <c r="A1" s="125" t="s">
        <v>138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7"/>
      <c r="T1" s="137"/>
      <c r="U1" s="137"/>
    </row>
    <row r="2" spans="1:41" s="34" customFormat="1" ht="39.75" customHeight="1">
      <c r="A2" s="88" t="s">
        <v>0</v>
      </c>
      <c r="B2" s="88" t="s">
        <v>1</v>
      </c>
      <c r="C2" s="88" t="s">
        <v>2</v>
      </c>
      <c r="D2" s="89" t="s">
        <v>3</v>
      </c>
      <c r="E2" s="89" t="s">
        <v>4</v>
      </c>
      <c r="F2" s="88" t="s">
        <v>5</v>
      </c>
      <c r="G2" s="89" t="s">
        <v>6</v>
      </c>
      <c r="H2" s="89" t="s">
        <v>7</v>
      </c>
      <c r="I2" s="89" t="s">
        <v>8</v>
      </c>
      <c r="J2" s="90" t="s">
        <v>9</v>
      </c>
      <c r="K2" s="90" t="s">
        <v>10</v>
      </c>
      <c r="L2" s="91" t="s">
        <v>11</v>
      </c>
      <c r="M2" s="91" t="s">
        <v>12</v>
      </c>
      <c r="N2" s="88" t="s">
        <v>13</v>
      </c>
      <c r="O2" s="91" t="s">
        <v>14</v>
      </c>
      <c r="P2" s="91" t="s">
        <v>15</v>
      </c>
      <c r="Q2" s="90" t="s">
        <v>16</v>
      </c>
      <c r="R2" s="88" t="s">
        <v>17</v>
      </c>
      <c r="S2" s="106"/>
    </row>
    <row r="3" spans="1:41" s="35" customFormat="1" ht="16.5" outlineLevel="1">
      <c r="A3" s="163"/>
      <c r="B3" s="81" t="s">
        <v>218</v>
      </c>
      <c r="C3" s="81" t="s">
        <v>55</v>
      </c>
      <c r="D3" s="81">
        <v>1</v>
      </c>
      <c r="E3" s="81">
        <v>1702</v>
      </c>
      <c r="F3" s="103">
        <v>1</v>
      </c>
      <c r="G3" s="83">
        <v>41406</v>
      </c>
      <c r="H3" s="83">
        <v>42828</v>
      </c>
      <c r="I3" s="82">
        <v>42828</v>
      </c>
      <c r="J3" s="76">
        <v>99.2</v>
      </c>
      <c r="K3" s="76">
        <v>3968</v>
      </c>
      <c r="L3" s="77">
        <v>393625.60000000003</v>
      </c>
      <c r="M3" s="78">
        <v>395327.60000000003</v>
      </c>
      <c r="N3" s="80">
        <v>0.3</v>
      </c>
      <c r="O3" s="181">
        <v>3435</v>
      </c>
      <c r="P3" s="181">
        <v>3435</v>
      </c>
      <c r="Q3" s="181">
        <v>3435</v>
      </c>
      <c r="R3" s="81" t="s">
        <v>131</v>
      </c>
      <c r="S3" s="81" t="s">
        <v>238</v>
      </c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</row>
    <row r="4" spans="1:41" s="35" customFormat="1" ht="16.5">
      <c r="A4" s="147" t="s">
        <v>132</v>
      </c>
      <c r="B4" s="148"/>
      <c r="C4" s="148"/>
      <c r="D4" s="148"/>
      <c r="E4" s="148"/>
      <c r="F4" s="147">
        <f>SUM(F3)</f>
        <v>1</v>
      </c>
      <c r="G4" s="150"/>
      <c r="H4" s="150"/>
      <c r="I4" s="149"/>
      <c r="J4" s="151"/>
      <c r="K4" s="151"/>
      <c r="L4" s="153"/>
      <c r="M4" s="154"/>
      <c r="N4" s="155"/>
      <c r="O4" s="182"/>
      <c r="P4" s="182"/>
      <c r="Q4" s="182">
        <f>SUM(Q3)</f>
        <v>3435</v>
      </c>
      <c r="R4" s="148"/>
      <c r="S4" s="148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</row>
    <row r="5" spans="1:41" s="35" customFormat="1" ht="16.5" outlineLevel="1">
      <c r="A5" s="163"/>
      <c r="B5" s="81" t="s">
        <v>153</v>
      </c>
      <c r="C5" s="81" t="s">
        <v>126</v>
      </c>
      <c r="D5" s="81">
        <v>1</v>
      </c>
      <c r="E5" s="81">
        <v>1001</v>
      </c>
      <c r="F5" s="103">
        <v>1</v>
      </c>
      <c r="G5" s="82">
        <v>42565</v>
      </c>
      <c r="H5" s="83">
        <v>42844</v>
      </c>
      <c r="I5" s="83">
        <v>42844</v>
      </c>
      <c r="J5" s="76">
        <v>86.88</v>
      </c>
      <c r="K5" s="79">
        <v>5192.3900000000003</v>
      </c>
      <c r="L5" s="77">
        <v>451115</v>
      </c>
      <c r="M5" s="78">
        <v>488775</v>
      </c>
      <c r="N5" s="80">
        <v>0.3</v>
      </c>
      <c r="O5" s="85">
        <v>5977</v>
      </c>
      <c r="P5" s="85">
        <v>5977</v>
      </c>
      <c r="Q5" s="85">
        <v>5977</v>
      </c>
      <c r="R5" s="81" t="s">
        <v>99</v>
      </c>
      <c r="S5" s="157" t="s">
        <v>226</v>
      </c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</row>
    <row r="6" spans="1:41" s="35" customFormat="1" ht="17.25" outlineLevel="1">
      <c r="A6" s="183"/>
      <c r="B6" s="81" t="s">
        <v>154</v>
      </c>
      <c r="C6" s="81" t="s">
        <v>126</v>
      </c>
      <c r="D6" s="81">
        <v>1</v>
      </c>
      <c r="E6" s="81">
        <v>1005</v>
      </c>
      <c r="F6" s="103">
        <v>1</v>
      </c>
      <c r="G6" s="82">
        <v>42556</v>
      </c>
      <c r="H6" s="83">
        <v>42847</v>
      </c>
      <c r="I6" s="83">
        <v>42847</v>
      </c>
      <c r="J6" s="76">
        <v>87.51</v>
      </c>
      <c r="K6" s="86">
        <v>4989.9470000000001</v>
      </c>
      <c r="L6" s="77">
        <v>436670</v>
      </c>
      <c r="M6" s="78">
        <v>474610</v>
      </c>
      <c r="N6" s="80">
        <v>0.4</v>
      </c>
      <c r="O6" s="85">
        <v>9856</v>
      </c>
      <c r="P6" s="85">
        <v>9856</v>
      </c>
      <c r="Q6" s="85">
        <v>9856</v>
      </c>
      <c r="R6" s="81" t="s">
        <v>99</v>
      </c>
      <c r="S6" s="157" t="s">
        <v>226</v>
      </c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</row>
    <row r="7" spans="1:41" s="35" customFormat="1" ht="16.5" outlineLevel="1">
      <c r="A7" s="163"/>
      <c r="B7" s="81" t="s">
        <v>161</v>
      </c>
      <c r="C7" s="81" t="s">
        <v>126</v>
      </c>
      <c r="D7" s="81">
        <v>1</v>
      </c>
      <c r="E7" s="81">
        <v>1901</v>
      </c>
      <c r="F7" s="103">
        <v>1</v>
      </c>
      <c r="G7" s="82">
        <v>42565</v>
      </c>
      <c r="H7" s="83">
        <v>42844</v>
      </c>
      <c r="I7" s="83">
        <v>42844</v>
      </c>
      <c r="J7" s="76">
        <v>86.88</v>
      </c>
      <c r="K7" s="79">
        <v>5102.3900000000003</v>
      </c>
      <c r="L7" s="77">
        <v>443296</v>
      </c>
      <c r="M7" s="78">
        <v>472376</v>
      </c>
      <c r="N7" s="80">
        <v>0.3</v>
      </c>
      <c r="O7" s="85">
        <v>7600</v>
      </c>
      <c r="P7" s="85">
        <v>7600</v>
      </c>
      <c r="Q7" s="85">
        <v>7600</v>
      </c>
      <c r="R7" s="81" t="s">
        <v>99</v>
      </c>
      <c r="S7" s="157" t="s">
        <v>226</v>
      </c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</row>
    <row r="8" spans="1:41" s="35" customFormat="1" ht="16.5" outlineLevel="1">
      <c r="A8" s="163"/>
      <c r="B8" s="180" t="s">
        <v>172</v>
      </c>
      <c r="C8" s="81" t="s">
        <v>126</v>
      </c>
      <c r="D8" s="81">
        <v>2</v>
      </c>
      <c r="E8" s="81">
        <v>1003</v>
      </c>
      <c r="F8" s="103">
        <v>1</v>
      </c>
      <c r="G8" s="82">
        <v>42606</v>
      </c>
      <c r="H8" s="83">
        <v>42854</v>
      </c>
      <c r="I8" s="83">
        <v>42854</v>
      </c>
      <c r="J8" s="76">
        <v>62.91</v>
      </c>
      <c r="K8" s="86">
        <v>5571.0389999999998</v>
      </c>
      <c r="L8" s="77">
        <v>350474</v>
      </c>
      <c r="M8" s="78">
        <v>364460</v>
      </c>
      <c r="N8" s="80">
        <v>0.2</v>
      </c>
      <c r="O8" s="85">
        <v>699</v>
      </c>
      <c r="P8" s="85">
        <v>699</v>
      </c>
      <c r="Q8" s="85">
        <v>699</v>
      </c>
      <c r="R8" s="81" t="s">
        <v>99</v>
      </c>
      <c r="S8" s="157" t="s">
        <v>226</v>
      </c>
    </row>
    <row r="9" spans="1:41" s="35" customFormat="1" ht="16.5">
      <c r="A9" s="147" t="s">
        <v>240</v>
      </c>
      <c r="B9" s="148"/>
      <c r="C9" s="148"/>
      <c r="D9" s="148"/>
      <c r="E9" s="148"/>
      <c r="F9" s="147">
        <f>SUM(F5:F8)</f>
        <v>4</v>
      </c>
      <c r="G9" s="150"/>
      <c r="H9" s="150"/>
      <c r="I9" s="149"/>
      <c r="J9" s="151"/>
      <c r="K9" s="151"/>
      <c r="L9" s="153"/>
      <c r="M9" s="154"/>
      <c r="N9" s="155"/>
      <c r="O9" s="182"/>
      <c r="P9" s="182"/>
      <c r="Q9" s="182">
        <f>SUM(Q5:Q8)</f>
        <v>24132</v>
      </c>
      <c r="R9" s="148"/>
      <c r="S9" s="148"/>
    </row>
    <row r="10" spans="1:41" s="35" customFormat="1" ht="16.5" outlineLevel="1">
      <c r="A10" s="163"/>
      <c r="B10" s="171" t="s">
        <v>205</v>
      </c>
      <c r="C10" s="81" t="s">
        <v>82</v>
      </c>
      <c r="D10" s="81">
        <v>1</v>
      </c>
      <c r="E10" s="81">
        <v>502</v>
      </c>
      <c r="F10" s="103">
        <v>1</v>
      </c>
      <c r="G10" s="82">
        <v>42306</v>
      </c>
      <c r="H10" s="83">
        <v>42838</v>
      </c>
      <c r="I10" s="82">
        <v>42838</v>
      </c>
      <c r="J10" s="76">
        <v>83.07</v>
      </c>
      <c r="K10" s="79">
        <v>4168.01</v>
      </c>
      <c r="L10" s="77">
        <v>346237</v>
      </c>
      <c r="M10" s="78">
        <v>365083</v>
      </c>
      <c r="N10" s="80">
        <v>0.6</v>
      </c>
      <c r="O10" s="85">
        <v>5679</v>
      </c>
      <c r="P10" s="85">
        <v>5679</v>
      </c>
      <c r="Q10" s="85">
        <v>5679</v>
      </c>
      <c r="R10" s="81" t="s">
        <v>129</v>
      </c>
      <c r="S10" s="81" t="s">
        <v>236</v>
      </c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</row>
    <row r="11" spans="1:41" s="35" customFormat="1" ht="16.5" outlineLevel="1">
      <c r="A11" s="163"/>
      <c r="B11" s="81" t="s">
        <v>152</v>
      </c>
      <c r="C11" s="81" t="s">
        <v>126</v>
      </c>
      <c r="D11" s="81">
        <v>1</v>
      </c>
      <c r="E11" s="81">
        <v>902</v>
      </c>
      <c r="F11" s="103">
        <v>1</v>
      </c>
      <c r="G11" s="82">
        <v>42616</v>
      </c>
      <c r="H11" s="83">
        <v>42847</v>
      </c>
      <c r="I11" s="83">
        <v>42847</v>
      </c>
      <c r="J11" s="76">
        <v>64.5</v>
      </c>
      <c r="K11" s="86">
        <v>6151.0389999999998</v>
      </c>
      <c r="L11" s="77">
        <v>396742</v>
      </c>
      <c r="M11" s="78">
        <v>419764</v>
      </c>
      <c r="N11" s="80">
        <v>0.2</v>
      </c>
      <c r="O11" s="85">
        <v>9173</v>
      </c>
      <c r="P11" s="85">
        <v>9173</v>
      </c>
      <c r="Q11" s="85">
        <v>9173</v>
      </c>
      <c r="R11" s="81" t="s">
        <v>129</v>
      </c>
      <c r="S11" s="157" t="s">
        <v>226</v>
      </c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</row>
    <row r="12" spans="1:41" s="35" customFormat="1" ht="16.5" outlineLevel="1">
      <c r="A12" s="163"/>
      <c r="B12" s="180" t="s">
        <v>123</v>
      </c>
      <c r="C12" s="81" t="s">
        <v>126</v>
      </c>
      <c r="D12" s="81">
        <v>2</v>
      </c>
      <c r="E12" s="81">
        <v>704</v>
      </c>
      <c r="F12" s="103">
        <v>1</v>
      </c>
      <c r="G12" s="82">
        <v>42603</v>
      </c>
      <c r="H12" s="83">
        <v>42854</v>
      </c>
      <c r="I12" s="83">
        <v>42854</v>
      </c>
      <c r="J12" s="76">
        <v>64.5</v>
      </c>
      <c r="K12" s="86">
        <v>5481.0389999999998</v>
      </c>
      <c r="L12" s="77">
        <v>353527</v>
      </c>
      <c r="M12" s="78">
        <v>371239</v>
      </c>
      <c r="N12" s="80">
        <v>0.2</v>
      </c>
      <c r="O12" s="85">
        <v>3193</v>
      </c>
      <c r="P12" s="85">
        <v>3193</v>
      </c>
      <c r="Q12" s="85">
        <v>3193</v>
      </c>
      <c r="R12" s="81" t="s">
        <v>129</v>
      </c>
      <c r="S12" s="157" t="s">
        <v>226</v>
      </c>
    </row>
    <row r="13" spans="1:41" s="35" customFormat="1" ht="16.5" outlineLevel="1">
      <c r="A13" s="163"/>
      <c r="B13" s="180" t="s">
        <v>175</v>
      </c>
      <c r="C13" s="81" t="s">
        <v>126</v>
      </c>
      <c r="D13" s="81">
        <v>2</v>
      </c>
      <c r="E13" s="81">
        <v>1203</v>
      </c>
      <c r="F13" s="103">
        <v>1</v>
      </c>
      <c r="G13" s="82">
        <v>42598</v>
      </c>
      <c r="H13" s="83">
        <v>42852</v>
      </c>
      <c r="I13" s="83">
        <v>42852</v>
      </c>
      <c r="J13" s="76">
        <v>62.91</v>
      </c>
      <c r="K13" s="86">
        <v>5263.7950000000001</v>
      </c>
      <c r="L13" s="77">
        <v>331145</v>
      </c>
      <c r="M13" s="78">
        <v>331145</v>
      </c>
      <c r="N13" s="80">
        <v>0.2</v>
      </c>
      <c r="O13" s="85">
        <v>6894</v>
      </c>
      <c r="P13" s="85">
        <v>6894</v>
      </c>
      <c r="Q13" s="85">
        <v>6894</v>
      </c>
      <c r="R13" s="81" t="s">
        <v>129</v>
      </c>
      <c r="S13" s="157" t="s">
        <v>226</v>
      </c>
    </row>
    <row r="14" spans="1:41" s="35" customFormat="1" ht="16.5" outlineLevel="1">
      <c r="A14" s="163"/>
      <c r="B14" s="81" t="s">
        <v>197</v>
      </c>
      <c r="C14" s="81" t="s">
        <v>126</v>
      </c>
      <c r="D14" s="81">
        <v>1</v>
      </c>
      <c r="E14" s="81">
        <v>1205</v>
      </c>
      <c r="F14" s="103">
        <v>1</v>
      </c>
      <c r="G14" s="82">
        <v>42527</v>
      </c>
      <c r="H14" s="83">
        <v>42844</v>
      </c>
      <c r="I14" s="82">
        <v>42844</v>
      </c>
      <c r="J14" s="76">
        <v>87.51</v>
      </c>
      <c r="K14" s="79">
        <v>5052.38</v>
      </c>
      <c r="L14" s="77">
        <v>442134</v>
      </c>
      <c r="M14" s="78">
        <v>476352</v>
      </c>
      <c r="N14" s="80">
        <v>0.4</v>
      </c>
      <c r="O14" s="85">
        <v>6033</v>
      </c>
      <c r="P14" s="85">
        <v>6033</v>
      </c>
      <c r="Q14" s="85">
        <v>6033</v>
      </c>
      <c r="R14" s="81" t="s">
        <v>129</v>
      </c>
      <c r="S14" s="157" t="s">
        <v>226</v>
      </c>
    </row>
    <row r="15" spans="1:41" s="35" customFormat="1" ht="16.5" outlineLevel="1">
      <c r="A15" s="163"/>
      <c r="B15" s="81" t="s">
        <v>209</v>
      </c>
      <c r="C15" s="81" t="s">
        <v>60</v>
      </c>
      <c r="D15" s="81">
        <v>2</v>
      </c>
      <c r="E15" s="81">
        <v>301</v>
      </c>
      <c r="F15" s="103">
        <v>1</v>
      </c>
      <c r="G15" s="82">
        <v>42358</v>
      </c>
      <c r="H15" s="83">
        <v>42845</v>
      </c>
      <c r="I15" s="82">
        <v>42845</v>
      </c>
      <c r="J15" s="124">
        <v>134.77000000000001</v>
      </c>
      <c r="K15" s="76">
        <v>5536.77</v>
      </c>
      <c r="L15" s="78">
        <v>746190</v>
      </c>
      <c r="M15" s="77">
        <v>786150</v>
      </c>
      <c r="N15" s="80">
        <v>0.4</v>
      </c>
      <c r="O15" s="85">
        <v>100000</v>
      </c>
      <c r="P15" s="85">
        <v>100000</v>
      </c>
      <c r="Q15" s="85">
        <v>100000</v>
      </c>
      <c r="R15" s="171" t="s">
        <v>129</v>
      </c>
      <c r="S15" s="81" t="s">
        <v>108</v>
      </c>
    </row>
    <row r="16" spans="1:41" s="35" customFormat="1" ht="16.5" outlineLevel="1">
      <c r="A16" s="163"/>
      <c r="B16" s="81" t="s">
        <v>167</v>
      </c>
      <c r="C16" s="81" t="s">
        <v>224</v>
      </c>
      <c r="D16" s="81">
        <v>2</v>
      </c>
      <c r="E16" s="81">
        <v>402</v>
      </c>
      <c r="F16" s="103">
        <v>1</v>
      </c>
      <c r="G16" s="82">
        <v>41909</v>
      </c>
      <c r="H16" s="83">
        <v>42853</v>
      </c>
      <c r="I16" s="83">
        <v>42853</v>
      </c>
      <c r="J16" s="76">
        <v>62.91</v>
      </c>
      <c r="K16" s="79">
        <v>4526</v>
      </c>
      <c r="L16" s="77">
        <v>284731</v>
      </c>
      <c r="M16" s="78">
        <v>297131</v>
      </c>
      <c r="N16" s="80">
        <v>0.3</v>
      </c>
      <c r="O16" s="85">
        <v>9730</v>
      </c>
      <c r="P16" s="85">
        <v>9730</v>
      </c>
      <c r="Q16" s="85">
        <v>9730</v>
      </c>
      <c r="R16" s="81" t="s">
        <v>129</v>
      </c>
      <c r="S16" s="81" t="s">
        <v>230</v>
      </c>
    </row>
    <row r="17" spans="1:41" s="35" customFormat="1" ht="16.5">
      <c r="A17" s="147" t="s">
        <v>133</v>
      </c>
      <c r="B17" s="148"/>
      <c r="C17" s="148"/>
      <c r="D17" s="148"/>
      <c r="E17" s="148"/>
      <c r="F17" s="147">
        <f>SUM(F10:F16)</f>
        <v>7</v>
      </c>
      <c r="G17" s="150"/>
      <c r="H17" s="150"/>
      <c r="I17" s="149"/>
      <c r="J17" s="151"/>
      <c r="K17" s="151"/>
      <c r="L17" s="153"/>
      <c r="M17" s="154"/>
      <c r="N17" s="155"/>
      <c r="O17" s="182"/>
      <c r="P17" s="182"/>
      <c r="Q17" s="182">
        <f>SUM(Q10:Q16)</f>
        <v>140702</v>
      </c>
      <c r="R17" s="148"/>
      <c r="S17" s="148"/>
    </row>
    <row r="18" spans="1:41" s="35" customFormat="1" ht="16.5" outlineLevel="1">
      <c r="A18" s="163"/>
      <c r="B18" s="171" t="s">
        <v>213</v>
      </c>
      <c r="C18" s="81" t="s">
        <v>81</v>
      </c>
      <c r="D18" s="81">
        <v>1</v>
      </c>
      <c r="E18" s="81">
        <v>302</v>
      </c>
      <c r="F18" s="103">
        <v>1</v>
      </c>
      <c r="G18" s="82">
        <v>42344</v>
      </c>
      <c r="H18" s="83">
        <v>42732</v>
      </c>
      <c r="I18" s="82">
        <v>42853</v>
      </c>
      <c r="J18" s="76">
        <v>134.52000000000001</v>
      </c>
      <c r="K18" s="184">
        <v>5400.8</v>
      </c>
      <c r="L18" s="77">
        <v>726516</v>
      </c>
      <c r="M18" s="78">
        <v>742734</v>
      </c>
      <c r="N18" s="80">
        <v>0.3</v>
      </c>
      <c r="O18" s="85">
        <v>87000</v>
      </c>
      <c r="P18" s="85">
        <v>87000</v>
      </c>
      <c r="Q18" s="85">
        <v>87000</v>
      </c>
      <c r="R18" s="171" t="s">
        <v>227</v>
      </c>
      <c r="S18" s="81" t="s">
        <v>237</v>
      </c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</row>
    <row r="19" spans="1:41" s="35" customFormat="1" ht="16.5">
      <c r="A19" s="147" t="s">
        <v>242</v>
      </c>
      <c r="B19" s="148"/>
      <c r="C19" s="148"/>
      <c r="D19" s="148"/>
      <c r="E19" s="148"/>
      <c r="F19" s="147">
        <f>SUM(F18)</f>
        <v>1</v>
      </c>
      <c r="G19" s="150"/>
      <c r="H19" s="150"/>
      <c r="I19" s="149"/>
      <c r="J19" s="151"/>
      <c r="K19" s="151"/>
      <c r="L19" s="153"/>
      <c r="M19" s="154"/>
      <c r="N19" s="155"/>
      <c r="O19" s="182"/>
      <c r="P19" s="182"/>
      <c r="Q19" s="182">
        <f>SUM(Q18)</f>
        <v>87000</v>
      </c>
      <c r="R19" s="148"/>
      <c r="S19" s="148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</row>
    <row r="20" spans="1:41" s="35" customFormat="1" ht="16.5" outlineLevel="1">
      <c r="A20" s="163"/>
      <c r="B20" s="81" t="s">
        <v>150</v>
      </c>
      <c r="C20" s="81" t="s">
        <v>126</v>
      </c>
      <c r="D20" s="81">
        <v>1</v>
      </c>
      <c r="E20" s="81">
        <v>801</v>
      </c>
      <c r="F20" s="103">
        <v>1</v>
      </c>
      <c r="G20" s="82">
        <v>42585</v>
      </c>
      <c r="H20" s="83">
        <v>42845</v>
      </c>
      <c r="I20" s="83">
        <v>42845</v>
      </c>
      <c r="J20" s="76">
        <v>86.88</v>
      </c>
      <c r="K20" s="79">
        <v>5202.3900000000003</v>
      </c>
      <c r="L20" s="77">
        <v>451984</v>
      </c>
      <c r="M20" s="78">
        <v>489644</v>
      </c>
      <c r="N20" s="80">
        <v>0.2</v>
      </c>
      <c r="O20" s="85">
        <v>5955</v>
      </c>
      <c r="P20" s="85">
        <v>5955</v>
      </c>
      <c r="Q20" s="85">
        <v>5955</v>
      </c>
      <c r="R20" s="81" t="s">
        <v>130</v>
      </c>
      <c r="S20" s="157" t="s">
        <v>226</v>
      </c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</row>
    <row r="21" spans="1:41" s="35" customFormat="1" ht="16.5" outlineLevel="1">
      <c r="A21" s="163"/>
      <c r="B21" s="81" t="s">
        <v>164</v>
      </c>
      <c r="C21" s="81" t="s">
        <v>126</v>
      </c>
      <c r="D21" s="81">
        <v>1</v>
      </c>
      <c r="E21" s="81">
        <v>2201</v>
      </c>
      <c r="F21" s="103">
        <v>1</v>
      </c>
      <c r="G21" s="82">
        <v>42575</v>
      </c>
      <c r="H21" s="83">
        <v>42845</v>
      </c>
      <c r="I21" s="83">
        <v>42845</v>
      </c>
      <c r="J21" s="76">
        <v>86.88</v>
      </c>
      <c r="K21" s="79">
        <v>4692.3900000000003</v>
      </c>
      <c r="L21" s="77">
        <v>407675</v>
      </c>
      <c r="M21" s="78">
        <v>407675</v>
      </c>
      <c r="N21" s="80">
        <v>0.6</v>
      </c>
      <c r="O21" s="85">
        <v>9442</v>
      </c>
      <c r="P21" s="85">
        <v>9442</v>
      </c>
      <c r="Q21" s="85">
        <v>9442</v>
      </c>
      <c r="R21" s="81" t="s">
        <v>130</v>
      </c>
      <c r="S21" s="157" t="s">
        <v>226</v>
      </c>
    </row>
    <row r="22" spans="1:41" s="35" customFormat="1" ht="16.5" outlineLevel="1">
      <c r="A22" s="163"/>
      <c r="B22" s="180" t="s">
        <v>174</v>
      </c>
      <c r="C22" s="81" t="s">
        <v>126</v>
      </c>
      <c r="D22" s="81">
        <v>2</v>
      </c>
      <c r="E22" s="81">
        <v>1202</v>
      </c>
      <c r="F22" s="103">
        <v>1</v>
      </c>
      <c r="G22" s="82">
        <v>42598</v>
      </c>
      <c r="H22" s="83">
        <v>42852</v>
      </c>
      <c r="I22" s="83">
        <v>42852</v>
      </c>
      <c r="J22" s="76">
        <v>62.91</v>
      </c>
      <c r="K22" s="86">
        <v>5263.7950000000001</v>
      </c>
      <c r="L22" s="77">
        <v>331145</v>
      </c>
      <c r="M22" s="78">
        <v>331145</v>
      </c>
      <c r="N22" s="80">
        <v>0.2</v>
      </c>
      <c r="O22" s="85">
        <v>6894</v>
      </c>
      <c r="P22" s="85">
        <v>6894</v>
      </c>
      <c r="Q22" s="85">
        <v>6894</v>
      </c>
      <c r="R22" s="81" t="s">
        <v>130</v>
      </c>
      <c r="S22" s="157" t="s">
        <v>226</v>
      </c>
    </row>
    <row r="23" spans="1:41" s="35" customFormat="1" ht="16.5" outlineLevel="1">
      <c r="A23" s="163"/>
      <c r="B23" s="81" t="s">
        <v>188</v>
      </c>
      <c r="C23" s="81" t="s">
        <v>126</v>
      </c>
      <c r="D23" s="81">
        <v>2</v>
      </c>
      <c r="E23" s="81">
        <v>2201</v>
      </c>
      <c r="F23" s="103">
        <v>1</v>
      </c>
      <c r="G23" s="82">
        <v>42613</v>
      </c>
      <c r="H23" s="83">
        <v>42849</v>
      </c>
      <c r="I23" s="83">
        <v>42849</v>
      </c>
      <c r="J23" s="76">
        <v>87.51</v>
      </c>
      <c r="K23" s="79">
        <v>5626.05</v>
      </c>
      <c r="L23" s="77">
        <v>492336</v>
      </c>
      <c r="M23" s="78">
        <v>492336</v>
      </c>
      <c r="N23" s="80">
        <v>0.3</v>
      </c>
      <c r="O23" s="85">
        <v>886</v>
      </c>
      <c r="P23" s="85">
        <v>886</v>
      </c>
      <c r="Q23" s="85">
        <v>886</v>
      </c>
      <c r="R23" s="81" t="s">
        <v>130</v>
      </c>
      <c r="S23" s="157" t="s">
        <v>226</v>
      </c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</row>
    <row r="24" spans="1:41" s="35" customFormat="1" ht="16.5">
      <c r="A24" s="147" t="s">
        <v>135</v>
      </c>
      <c r="B24" s="148"/>
      <c r="C24" s="148"/>
      <c r="D24" s="148"/>
      <c r="E24" s="148"/>
      <c r="F24" s="147">
        <f>SUM(F20:F23)</f>
        <v>4</v>
      </c>
      <c r="G24" s="150"/>
      <c r="H24" s="150"/>
      <c r="I24" s="149"/>
      <c r="J24" s="151"/>
      <c r="K24" s="151"/>
      <c r="L24" s="153"/>
      <c r="M24" s="154"/>
      <c r="N24" s="155"/>
      <c r="O24" s="182"/>
      <c r="P24" s="182"/>
      <c r="Q24" s="182">
        <f>SUM(Q20:Q23)</f>
        <v>23177</v>
      </c>
      <c r="R24" s="148"/>
      <c r="S24" s="148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</row>
    <row r="25" spans="1:41" s="35" customFormat="1" ht="16.5" outlineLevel="1">
      <c r="A25" s="163"/>
      <c r="B25" s="171" t="s">
        <v>207</v>
      </c>
      <c r="C25" s="81" t="s">
        <v>78</v>
      </c>
      <c r="D25" s="81">
        <v>2</v>
      </c>
      <c r="E25" s="81">
        <v>2001</v>
      </c>
      <c r="F25" s="103">
        <v>1</v>
      </c>
      <c r="G25" s="82">
        <v>42225</v>
      </c>
      <c r="H25" s="83">
        <v>42846</v>
      </c>
      <c r="I25" s="82">
        <v>42846</v>
      </c>
      <c r="J25" s="124">
        <v>111.55</v>
      </c>
      <c r="K25" s="76">
        <v>4282.3999999999996</v>
      </c>
      <c r="L25" s="78">
        <v>477702</v>
      </c>
      <c r="M25" s="78">
        <v>496710</v>
      </c>
      <c r="N25" s="80">
        <v>0.4</v>
      </c>
      <c r="O25" s="85">
        <v>50000</v>
      </c>
      <c r="P25" s="85">
        <v>50000</v>
      </c>
      <c r="Q25" s="85">
        <v>50000</v>
      </c>
      <c r="R25" s="81" t="s">
        <v>103</v>
      </c>
      <c r="S25" s="81" t="s">
        <v>228</v>
      </c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</row>
    <row r="26" spans="1:41" s="35" customFormat="1" ht="16.5" outlineLevel="1">
      <c r="A26" s="163"/>
      <c r="B26" s="81" t="s">
        <v>210</v>
      </c>
      <c r="C26" s="81" t="s">
        <v>60</v>
      </c>
      <c r="D26" s="81">
        <v>2</v>
      </c>
      <c r="E26" s="81">
        <v>501</v>
      </c>
      <c r="F26" s="103">
        <v>1</v>
      </c>
      <c r="G26" s="82">
        <v>42372</v>
      </c>
      <c r="H26" s="83">
        <v>42835</v>
      </c>
      <c r="I26" s="82">
        <v>42835</v>
      </c>
      <c r="J26" s="124">
        <v>130.1</v>
      </c>
      <c r="K26" s="76">
        <v>5233.0600000000004</v>
      </c>
      <c r="L26" s="78">
        <v>680821</v>
      </c>
      <c r="M26" s="77">
        <v>713995</v>
      </c>
      <c r="N26" s="80">
        <v>0.6</v>
      </c>
      <c r="O26" s="85">
        <v>170000</v>
      </c>
      <c r="P26" s="85">
        <v>170000</v>
      </c>
      <c r="Q26" s="85">
        <v>170000</v>
      </c>
      <c r="R26" s="81" t="s">
        <v>103</v>
      </c>
      <c r="S26" s="81" t="s">
        <v>228</v>
      </c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</row>
    <row r="27" spans="1:41" s="35" customFormat="1" ht="16.5" outlineLevel="1">
      <c r="A27" s="163"/>
      <c r="B27" s="180" t="s">
        <v>146</v>
      </c>
      <c r="C27" s="81" t="s">
        <v>126</v>
      </c>
      <c r="D27" s="81">
        <v>1</v>
      </c>
      <c r="E27" s="81">
        <v>404</v>
      </c>
      <c r="F27" s="103">
        <v>1</v>
      </c>
      <c r="G27" s="82">
        <v>42603</v>
      </c>
      <c r="H27" s="83">
        <v>42848</v>
      </c>
      <c r="I27" s="83">
        <v>42848</v>
      </c>
      <c r="J27" s="76">
        <v>62.91</v>
      </c>
      <c r="K27" s="79">
        <v>5449.78</v>
      </c>
      <c r="L27" s="77">
        <v>342846</v>
      </c>
      <c r="M27" s="78">
        <v>368426</v>
      </c>
      <c r="N27" s="80">
        <v>0.2</v>
      </c>
      <c r="O27" s="85">
        <v>2365</v>
      </c>
      <c r="P27" s="85">
        <v>2365</v>
      </c>
      <c r="Q27" s="85">
        <v>2365</v>
      </c>
      <c r="R27" s="81" t="s">
        <v>103</v>
      </c>
      <c r="S27" s="157" t="s">
        <v>226</v>
      </c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</row>
    <row r="28" spans="1:41" s="35" customFormat="1" ht="16.5" outlineLevel="1">
      <c r="A28" s="163"/>
      <c r="B28" s="81" t="s">
        <v>158</v>
      </c>
      <c r="C28" s="81" t="s">
        <v>126</v>
      </c>
      <c r="D28" s="81">
        <v>1</v>
      </c>
      <c r="E28" s="81">
        <v>1301</v>
      </c>
      <c r="F28" s="103">
        <v>1</v>
      </c>
      <c r="G28" s="82">
        <v>42574</v>
      </c>
      <c r="H28" s="83">
        <v>42855</v>
      </c>
      <c r="I28" s="83">
        <v>42855</v>
      </c>
      <c r="J28" s="76">
        <v>86.88</v>
      </c>
      <c r="K28" s="79">
        <v>5109.95</v>
      </c>
      <c r="L28" s="77">
        <v>443952</v>
      </c>
      <c r="M28" s="78">
        <v>485154</v>
      </c>
      <c r="N28" s="80">
        <v>0.4</v>
      </c>
      <c r="O28" s="85">
        <v>9704</v>
      </c>
      <c r="P28" s="85">
        <v>9704</v>
      </c>
      <c r="Q28" s="85">
        <v>9704</v>
      </c>
      <c r="R28" s="81" t="s">
        <v>103</v>
      </c>
      <c r="S28" s="157" t="s">
        <v>226</v>
      </c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</row>
    <row r="29" spans="1:41" s="35" customFormat="1" ht="16.5" outlineLevel="1">
      <c r="A29" s="163"/>
      <c r="B29" s="171" t="s">
        <v>195</v>
      </c>
      <c r="C29" s="81" t="s">
        <v>225</v>
      </c>
      <c r="D29" s="81">
        <v>2</v>
      </c>
      <c r="E29" s="81">
        <v>1203</v>
      </c>
      <c r="F29" s="103">
        <v>1</v>
      </c>
      <c r="G29" s="82">
        <v>41658</v>
      </c>
      <c r="H29" s="82">
        <v>41662</v>
      </c>
      <c r="I29" s="82">
        <v>42842</v>
      </c>
      <c r="J29" s="76">
        <v>84.67</v>
      </c>
      <c r="K29" s="76">
        <v>3998.42</v>
      </c>
      <c r="L29" s="77">
        <v>338546</v>
      </c>
      <c r="M29" s="78">
        <v>349531</v>
      </c>
      <c r="N29" s="80">
        <v>0.3</v>
      </c>
      <c r="O29" s="85">
        <v>-360</v>
      </c>
      <c r="P29" s="85">
        <v>-360</v>
      </c>
      <c r="Q29" s="85">
        <v>-360</v>
      </c>
      <c r="R29" s="81" t="s">
        <v>24</v>
      </c>
      <c r="S29" s="185" t="s">
        <v>235</v>
      </c>
    </row>
    <row r="30" spans="1:41" s="35" customFormat="1" ht="16.5">
      <c r="A30" s="147" t="s">
        <v>244</v>
      </c>
      <c r="B30" s="148"/>
      <c r="C30" s="148"/>
      <c r="D30" s="148"/>
      <c r="E30" s="148"/>
      <c r="F30" s="147">
        <f>SUM(F25:F29)</f>
        <v>5</v>
      </c>
      <c r="G30" s="150"/>
      <c r="H30" s="150"/>
      <c r="I30" s="149"/>
      <c r="J30" s="151"/>
      <c r="K30" s="151"/>
      <c r="L30" s="153"/>
      <c r="M30" s="154"/>
      <c r="N30" s="155"/>
      <c r="O30" s="182"/>
      <c r="P30" s="182"/>
      <c r="Q30" s="182">
        <f>SUM(Q25:Q29)</f>
        <v>231709</v>
      </c>
      <c r="R30" s="148"/>
      <c r="S30" s="148"/>
    </row>
    <row r="31" spans="1:41" s="36" customFormat="1" ht="16.5" outlineLevel="1">
      <c r="A31" s="163"/>
      <c r="B31" s="81" t="s">
        <v>148</v>
      </c>
      <c r="C31" s="81" t="s">
        <v>126</v>
      </c>
      <c r="D31" s="81">
        <v>1</v>
      </c>
      <c r="E31" s="81">
        <v>605</v>
      </c>
      <c r="F31" s="103">
        <v>1</v>
      </c>
      <c r="G31" s="82">
        <v>42589</v>
      </c>
      <c r="H31" s="83">
        <v>42855</v>
      </c>
      <c r="I31" s="83">
        <v>42855</v>
      </c>
      <c r="J31" s="76">
        <v>87.51</v>
      </c>
      <c r="K31" s="79">
        <v>5139.71</v>
      </c>
      <c r="L31" s="77">
        <v>449776</v>
      </c>
      <c r="M31" s="78">
        <v>483356</v>
      </c>
      <c r="N31" s="80">
        <v>0.2</v>
      </c>
      <c r="O31" s="85">
        <v>5254</v>
      </c>
      <c r="P31" s="85">
        <v>5254</v>
      </c>
      <c r="Q31" s="85">
        <v>5254</v>
      </c>
      <c r="R31" s="81" t="s">
        <v>98</v>
      </c>
      <c r="S31" s="157" t="s">
        <v>228</v>
      </c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</row>
    <row r="32" spans="1:41" s="35" customFormat="1" ht="16.5" outlineLevel="1">
      <c r="A32" s="163"/>
      <c r="B32" s="81" t="s">
        <v>219</v>
      </c>
      <c r="C32" s="81" t="s">
        <v>55</v>
      </c>
      <c r="D32" s="81">
        <v>1</v>
      </c>
      <c r="E32" s="81">
        <v>1404</v>
      </c>
      <c r="F32" s="103">
        <v>1</v>
      </c>
      <c r="G32" s="83">
        <v>41435</v>
      </c>
      <c r="H32" s="83">
        <v>42854</v>
      </c>
      <c r="I32" s="82">
        <v>42854</v>
      </c>
      <c r="J32" s="76">
        <v>120.31</v>
      </c>
      <c r="K32" s="76">
        <v>4248</v>
      </c>
      <c r="L32" s="77">
        <v>511076.88</v>
      </c>
      <c r="M32" s="78">
        <v>512480.88</v>
      </c>
      <c r="N32" s="80">
        <v>0.4</v>
      </c>
      <c r="O32" s="181">
        <v>50000</v>
      </c>
      <c r="P32" s="181">
        <v>50000</v>
      </c>
      <c r="Q32" s="181">
        <v>50000</v>
      </c>
      <c r="R32" s="81" t="s">
        <v>98</v>
      </c>
      <c r="S32" s="81" t="s">
        <v>239</v>
      </c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</row>
    <row r="33" spans="1:41" s="35" customFormat="1" ht="16.5" outlineLevel="1">
      <c r="A33" s="163"/>
      <c r="B33" s="81" t="s">
        <v>183</v>
      </c>
      <c r="C33" s="81" t="s">
        <v>224</v>
      </c>
      <c r="D33" s="81">
        <v>2</v>
      </c>
      <c r="E33" s="81">
        <v>1702</v>
      </c>
      <c r="F33" s="103">
        <v>1</v>
      </c>
      <c r="G33" s="82">
        <v>41927</v>
      </c>
      <c r="H33" s="83">
        <v>42849</v>
      </c>
      <c r="I33" s="83">
        <v>42849</v>
      </c>
      <c r="J33" s="76">
        <v>62.91</v>
      </c>
      <c r="K33" s="79">
        <v>4696</v>
      </c>
      <c r="L33" s="77">
        <v>295425</v>
      </c>
      <c r="M33" s="78">
        <v>295425</v>
      </c>
      <c r="N33" s="80">
        <v>0.3</v>
      </c>
      <c r="O33" s="85">
        <v>7229</v>
      </c>
      <c r="P33" s="85">
        <v>7229</v>
      </c>
      <c r="Q33" s="85">
        <v>7229</v>
      </c>
      <c r="R33" s="81" t="s">
        <v>98</v>
      </c>
      <c r="S33" s="81" t="s">
        <v>233</v>
      </c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</row>
    <row r="34" spans="1:41" s="35" customFormat="1" ht="16.5" outlineLevel="1">
      <c r="A34" s="163"/>
      <c r="B34" s="81" t="s">
        <v>149</v>
      </c>
      <c r="C34" s="81" t="s">
        <v>126</v>
      </c>
      <c r="D34" s="81">
        <v>1</v>
      </c>
      <c r="E34" s="81">
        <v>701</v>
      </c>
      <c r="F34" s="103">
        <v>1</v>
      </c>
      <c r="G34" s="82">
        <v>42526</v>
      </c>
      <c r="H34" s="83">
        <v>42844</v>
      </c>
      <c r="I34" s="83">
        <v>42844</v>
      </c>
      <c r="J34" s="76">
        <v>86.88</v>
      </c>
      <c r="K34" s="79">
        <v>5072.3900000000003</v>
      </c>
      <c r="L34" s="77">
        <v>440689</v>
      </c>
      <c r="M34" s="78">
        <v>440689</v>
      </c>
      <c r="N34" s="80">
        <v>0.3</v>
      </c>
      <c r="O34" s="85">
        <v>587</v>
      </c>
      <c r="P34" s="85">
        <v>587</v>
      </c>
      <c r="Q34" s="85">
        <v>587</v>
      </c>
      <c r="R34" s="81" t="s">
        <v>98</v>
      </c>
      <c r="S34" s="157" t="s">
        <v>226</v>
      </c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</row>
    <row r="35" spans="1:41" s="35" customFormat="1" ht="16.5" outlineLevel="1">
      <c r="A35" s="163"/>
      <c r="B35" s="81" t="s">
        <v>173</v>
      </c>
      <c r="C35" s="81" t="s">
        <v>126</v>
      </c>
      <c r="D35" s="81">
        <v>2</v>
      </c>
      <c r="E35" s="81">
        <v>1101</v>
      </c>
      <c r="F35" s="103">
        <v>1</v>
      </c>
      <c r="G35" s="82">
        <v>42594</v>
      </c>
      <c r="H35" s="83">
        <v>42849</v>
      </c>
      <c r="I35" s="83">
        <v>42849</v>
      </c>
      <c r="J35" s="76">
        <v>87.51</v>
      </c>
      <c r="K35" s="86">
        <v>5089.9470000000001</v>
      </c>
      <c r="L35" s="77">
        <v>445421</v>
      </c>
      <c r="M35" s="78">
        <v>482841</v>
      </c>
      <c r="N35" s="80">
        <v>0.4</v>
      </c>
      <c r="O35" s="85">
        <v>6174</v>
      </c>
      <c r="P35" s="85">
        <v>6174</v>
      </c>
      <c r="Q35" s="85">
        <v>6174</v>
      </c>
      <c r="R35" s="81" t="s">
        <v>98</v>
      </c>
      <c r="S35" s="157" t="s">
        <v>226</v>
      </c>
    </row>
    <row r="36" spans="1:41" s="35" customFormat="1" ht="16.5">
      <c r="A36" s="147" t="s">
        <v>246</v>
      </c>
      <c r="B36" s="148"/>
      <c r="C36" s="148"/>
      <c r="D36" s="148"/>
      <c r="E36" s="148"/>
      <c r="F36" s="147">
        <f>SUM(F31:F35)</f>
        <v>5</v>
      </c>
      <c r="G36" s="150"/>
      <c r="H36" s="150"/>
      <c r="I36" s="149"/>
      <c r="J36" s="151"/>
      <c r="K36" s="151"/>
      <c r="L36" s="153"/>
      <c r="M36" s="154"/>
      <c r="N36" s="155"/>
      <c r="O36" s="182"/>
      <c r="P36" s="182"/>
      <c r="Q36" s="182">
        <f>SUM(Q31:Q35)</f>
        <v>69244</v>
      </c>
      <c r="R36" s="148"/>
      <c r="S36" s="148"/>
    </row>
    <row r="37" spans="1:41" s="35" customFormat="1" ht="26.25" customHeight="1">
      <c r="A37" s="116" t="s">
        <v>136</v>
      </c>
      <c r="B37" s="88"/>
      <c r="C37" s="88"/>
      <c r="D37" s="89"/>
      <c r="E37" s="89"/>
      <c r="F37" s="88">
        <f>F4+F9+F17+F19+F24+F36+F30</f>
        <v>27</v>
      </c>
      <c r="G37" s="89"/>
      <c r="H37" s="89"/>
      <c r="I37" s="89"/>
      <c r="J37" s="90"/>
      <c r="K37" s="90"/>
      <c r="L37" s="91"/>
      <c r="M37" s="91"/>
      <c r="N37" s="88"/>
      <c r="O37" s="91"/>
      <c r="P37" s="91"/>
      <c r="Q37" s="91">
        <f>Q4+Q9+Q17+Q19+Q24+Q30+Q36</f>
        <v>579399</v>
      </c>
      <c r="R37" s="88"/>
      <c r="S37" s="106"/>
    </row>
    <row r="38" spans="1:41" s="35" customFormat="1" ht="17.25">
      <c r="B38" s="44"/>
      <c r="C38" s="41"/>
      <c r="D38" s="41"/>
      <c r="E38" s="41"/>
      <c r="F38" s="41"/>
      <c r="G38" s="45"/>
      <c r="H38" s="46"/>
      <c r="I38" s="45"/>
      <c r="J38" s="54"/>
      <c r="K38" s="57"/>
      <c r="L38" s="55"/>
      <c r="M38" s="56"/>
      <c r="N38" s="58"/>
      <c r="O38" s="70"/>
      <c r="P38" s="70"/>
      <c r="Q38" s="70"/>
      <c r="R38" s="43"/>
      <c r="S38" s="138"/>
    </row>
    <row r="39" spans="1:41" s="35" customFormat="1" ht="17.25">
      <c r="B39" s="41"/>
      <c r="C39" s="41"/>
      <c r="D39" s="41"/>
      <c r="E39" s="41"/>
      <c r="F39" s="69"/>
      <c r="G39" s="45"/>
      <c r="H39" s="45"/>
      <c r="I39" s="45"/>
      <c r="J39" s="54"/>
      <c r="K39" s="54"/>
      <c r="L39" s="55"/>
      <c r="M39" s="56"/>
      <c r="N39" s="58"/>
      <c r="O39" s="55"/>
      <c r="P39" s="55"/>
      <c r="Q39" s="55"/>
      <c r="R39" s="43"/>
      <c r="S39" s="138"/>
    </row>
    <row r="40" spans="1:41" s="35" customFormat="1" ht="17.25">
      <c r="B40" s="44"/>
      <c r="C40" s="41"/>
      <c r="D40" s="41"/>
      <c r="E40" s="41"/>
      <c r="F40" s="41"/>
      <c r="G40" s="46"/>
      <c r="H40" s="46"/>
      <c r="I40" s="46"/>
      <c r="J40" s="54"/>
      <c r="K40" s="54"/>
      <c r="L40" s="55"/>
      <c r="M40" s="56"/>
      <c r="N40" s="58"/>
      <c r="O40" s="70"/>
      <c r="P40" s="70"/>
      <c r="Q40" s="70"/>
      <c r="R40" s="43"/>
      <c r="S40" s="138"/>
    </row>
    <row r="41" spans="1:41" s="35" customFormat="1" ht="17.25">
      <c r="A41" s="43"/>
      <c r="B41" s="41"/>
      <c r="C41" s="41"/>
      <c r="D41" s="41"/>
      <c r="E41" s="41"/>
      <c r="F41" s="41"/>
      <c r="G41" s="45"/>
      <c r="H41" s="45"/>
      <c r="I41" s="45"/>
      <c r="J41" s="54"/>
      <c r="K41" s="54"/>
      <c r="L41" s="55"/>
      <c r="M41" s="56"/>
      <c r="N41" s="58"/>
      <c r="O41" s="70"/>
      <c r="P41" s="70"/>
      <c r="Q41" s="70"/>
      <c r="S41" s="138"/>
    </row>
    <row r="42" spans="1:41" s="35" customFormat="1" ht="17.25">
      <c r="B42" s="41"/>
      <c r="C42" s="41"/>
      <c r="D42" s="41"/>
      <c r="E42" s="41"/>
      <c r="F42" s="41"/>
      <c r="G42" s="45"/>
      <c r="H42" s="45"/>
      <c r="I42" s="45"/>
      <c r="J42" s="54"/>
      <c r="K42" s="54"/>
      <c r="L42" s="55"/>
      <c r="M42" s="56"/>
      <c r="N42" s="58"/>
      <c r="O42" s="70"/>
      <c r="P42" s="70"/>
      <c r="Q42" s="70"/>
      <c r="R42" s="43"/>
      <c r="S42" s="138"/>
    </row>
    <row r="43" spans="1:41" s="35" customFormat="1" ht="17.25">
      <c r="B43" s="41"/>
      <c r="C43" s="41"/>
      <c r="D43" s="41"/>
      <c r="E43" s="41"/>
      <c r="F43" s="41"/>
      <c r="G43" s="45"/>
      <c r="H43" s="45"/>
      <c r="I43" s="45"/>
      <c r="J43" s="54"/>
      <c r="K43" s="54"/>
      <c r="L43" s="55"/>
      <c r="M43" s="56"/>
      <c r="N43" s="58"/>
      <c r="O43" s="70"/>
      <c r="P43" s="70"/>
      <c r="Q43" s="70"/>
      <c r="R43" s="43"/>
      <c r="S43" s="138"/>
    </row>
    <row r="44" spans="1:41" s="35" customFormat="1" ht="17.25">
      <c r="B44" s="41"/>
      <c r="C44" s="41"/>
      <c r="D44" s="41"/>
      <c r="E44" s="41"/>
      <c r="F44" s="41"/>
      <c r="G44" s="45"/>
      <c r="H44" s="45"/>
      <c r="I44" s="45"/>
      <c r="J44" s="54"/>
      <c r="K44" s="54"/>
      <c r="L44" s="55"/>
      <c r="M44" s="56"/>
      <c r="N44" s="58"/>
      <c r="O44" s="70"/>
      <c r="P44" s="70"/>
      <c r="Q44" s="70"/>
      <c r="R44" s="43"/>
      <c r="S44" s="138"/>
    </row>
    <row r="45" spans="1:41" s="35" customFormat="1" ht="17.25">
      <c r="B45" s="41"/>
      <c r="C45" s="41"/>
      <c r="D45" s="41"/>
      <c r="E45" s="41"/>
      <c r="F45" s="41"/>
      <c r="G45" s="45"/>
      <c r="H45" s="45"/>
      <c r="I45" s="45"/>
      <c r="J45" s="54"/>
      <c r="K45" s="54"/>
      <c r="L45" s="55"/>
      <c r="M45" s="56"/>
      <c r="N45" s="58"/>
      <c r="O45" s="70"/>
      <c r="P45" s="70"/>
      <c r="Q45" s="70"/>
      <c r="R45" s="43"/>
      <c r="S45" s="138"/>
    </row>
    <row r="46" spans="1:41" s="35" customFormat="1" ht="17.25">
      <c r="B46" s="41"/>
      <c r="C46" s="41"/>
      <c r="D46" s="41"/>
      <c r="E46" s="41"/>
      <c r="F46" s="41"/>
      <c r="G46" s="45"/>
      <c r="H46" s="45"/>
      <c r="I46" s="45"/>
      <c r="J46" s="54"/>
      <c r="K46" s="54"/>
      <c r="L46" s="55"/>
      <c r="M46" s="56"/>
      <c r="N46" s="58"/>
      <c r="O46" s="70"/>
      <c r="P46" s="70"/>
      <c r="Q46" s="70"/>
      <c r="R46" s="43"/>
      <c r="S46" s="138"/>
    </row>
    <row r="47" spans="1:41" s="35" customFormat="1" ht="17.25">
      <c r="B47" s="41"/>
      <c r="C47" s="41"/>
      <c r="D47" s="41"/>
      <c r="E47" s="41"/>
      <c r="F47" s="41"/>
      <c r="G47" s="45"/>
      <c r="H47" s="45"/>
      <c r="I47" s="45"/>
      <c r="J47" s="54"/>
      <c r="K47" s="54"/>
      <c r="L47" s="55"/>
      <c r="M47" s="56"/>
      <c r="N47" s="58"/>
      <c r="O47" s="70"/>
      <c r="P47" s="70"/>
      <c r="Q47" s="70"/>
      <c r="R47" s="43"/>
      <c r="S47" s="138"/>
    </row>
    <row r="48" spans="1:41" s="35" customFormat="1" ht="17.25">
      <c r="B48" s="41"/>
      <c r="C48" s="41"/>
      <c r="D48" s="41"/>
      <c r="E48" s="41"/>
      <c r="F48" s="41"/>
      <c r="G48" s="45"/>
      <c r="H48" s="45"/>
      <c r="I48" s="45"/>
      <c r="J48" s="54"/>
      <c r="K48" s="54"/>
      <c r="L48" s="55"/>
      <c r="M48" s="56"/>
      <c r="N48" s="58"/>
      <c r="O48" s="70"/>
      <c r="P48" s="70"/>
      <c r="Q48" s="70"/>
      <c r="R48" s="66"/>
      <c r="S48" s="138"/>
    </row>
    <row r="49" spans="1:19" s="35" customFormat="1" ht="17.25">
      <c r="B49" s="41"/>
      <c r="C49" s="41"/>
      <c r="D49" s="41"/>
      <c r="E49" s="41"/>
      <c r="F49" s="41"/>
      <c r="G49" s="45"/>
      <c r="H49" s="45"/>
      <c r="I49" s="45"/>
      <c r="J49" s="54"/>
      <c r="K49" s="54"/>
      <c r="L49" s="55"/>
      <c r="M49" s="56"/>
      <c r="N49" s="58"/>
      <c r="O49" s="70"/>
      <c r="P49" s="70"/>
      <c r="Q49" s="70"/>
      <c r="R49" s="66"/>
      <c r="S49" s="138"/>
    </row>
    <row r="50" spans="1:19" s="35" customFormat="1" ht="17.25">
      <c r="B50" s="41"/>
      <c r="C50" s="41"/>
      <c r="D50" s="41"/>
      <c r="E50" s="41"/>
      <c r="F50" s="41"/>
      <c r="G50" s="45"/>
      <c r="H50" s="45"/>
      <c r="I50" s="45"/>
      <c r="J50" s="54"/>
      <c r="K50" s="54"/>
      <c r="L50" s="55"/>
      <c r="M50" s="56"/>
      <c r="N50" s="58"/>
      <c r="O50" s="70"/>
      <c r="P50" s="70"/>
      <c r="Q50" s="70"/>
      <c r="R50" s="66"/>
      <c r="S50" s="138"/>
    </row>
    <row r="51" spans="1:19" s="35" customFormat="1" ht="17.25">
      <c r="B51" s="41"/>
      <c r="C51" s="41"/>
      <c r="D51" s="41"/>
      <c r="E51" s="41"/>
      <c r="F51" s="41"/>
      <c r="G51" s="45"/>
      <c r="H51" s="45"/>
      <c r="I51" s="45"/>
      <c r="J51" s="54"/>
      <c r="K51" s="54"/>
      <c r="L51" s="55"/>
      <c r="M51" s="56"/>
      <c r="N51" s="58"/>
      <c r="O51" s="70"/>
      <c r="P51" s="70"/>
      <c r="Q51" s="70"/>
      <c r="R51" s="66"/>
      <c r="S51" s="138"/>
    </row>
    <row r="52" spans="1:19" s="35" customFormat="1" ht="17.25">
      <c r="B52" s="41"/>
      <c r="C52" s="41"/>
      <c r="D52" s="41"/>
      <c r="E52" s="41"/>
      <c r="F52" s="41"/>
      <c r="G52" s="45"/>
      <c r="H52" s="45"/>
      <c r="I52" s="45"/>
      <c r="J52" s="54"/>
      <c r="K52" s="54"/>
      <c r="L52" s="55"/>
      <c r="M52" s="56"/>
      <c r="N52" s="58"/>
      <c r="O52" s="70"/>
      <c r="P52" s="70"/>
      <c r="Q52" s="70"/>
      <c r="R52" s="66"/>
      <c r="S52" s="138"/>
    </row>
    <row r="53" spans="1:19" s="35" customFormat="1" ht="17.25">
      <c r="B53" s="41"/>
      <c r="C53" s="41"/>
      <c r="D53" s="41"/>
      <c r="E53" s="41"/>
      <c r="F53" s="41"/>
      <c r="G53" s="45"/>
      <c r="H53" s="45"/>
      <c r="I53" s="45"/>
      <c r="J53" s="54"/>
      <c r="K53" s="54"/>
      <c r="L53" s="55"/>
      <c r="M53" s="56"/>
      <c r="N53" s="58"/>
      <c r="O53" s="70"/>
      <c r="P53" s="70"/>
      <c r="Q53" s="70"/>
      <c r="R53" s="66"/>
      <c r="S53" s="138"/>
    </row>
    <row r="54" spans="1:19" s="35" customFormat="1" ht="17.25">
      <c r="B54" s="41"/>
      <c r="C54" s="41"/>
      <c r="D54" s="41"/>
      <c r="E54" s="41"/>
      <c r="F54" s="41"/>
      <c r="G54" s="45"/>
      <c r="H54" s="45"/>
      <c r="I54" s="45"/>
      <c r="J54" s="54"/>
      <c r="K54" s="54"/>
      <c r="L54" s="55"/>
      <c r="M54" s="56"/>
      <c r="N54" s="58"/>
      <c r="O54" s="70"/>
      <c r="P54" s="70"/>
      <c r="Q54" s="70"/>
      <c r="R54" s="66"/>
      <c r="S54" s="138"/>
    </row>
    <row r="55" spans="1:19" s="35" customFormat="1" ht="17.25">
      <c r="B55" s="41"/>
      <c r="C55" s="41"/>
      <c r="D55" s="41"/>
      <c r="E55" s="41"/>
      <c r="F55" s="41"/>
      <c r="G55" s="45"/>
      <c r="H55" s="45"/>
      <c r="I55" s="45"/>
      <c r="J55" s="54"/>
      <c r="K55" s="54"/>
      <c r="L55" s="55"/>
      <c r="M55" s="56"/>
      <c r="N55" s="58"/>
      <c r="O55" s="70"/>
      <c r="P55" s="70"/>
      <c r="Q55" s="70"/>
      <c r="R55" s="66"/>
      <c r="S55" s="138"/>
    </row>
    <row r="56" spans="1:19" s="35" customFormat="1" ht="17.25">
      <c r="B56" s="41"/>
      <c r="C56" s="41"/>
      <c r="D56" s="41"/>
      <c r="E56" s="41"/>
      <c r="F56" s="41"/>
      <c r="G56" s="45"/>
      <c r="H56" s="45"/>
      <c r="I56" s="45"/>
      <c r="J56" s="54"/>
      <c r="K56" s="54"/>
      <c r="L56" s="55"/>
      <c r="M56" s="56"/>
      <c r="N56" s="58"/>
      <c r="O56" s="70"/>
      <c r="P56" s="70"/>
      <c r="Q56" s="70"/>
      <c r="R56" s="66"/>
      <c r="S56" s="138"/>
    </row>
    <row r="57" spans="1:19" s="35" customFormat="1" ht="17.25">
      <c r="B57" s="41"/>
      <c r="C57" s="41"/>
      <c r="D57" s="41"/>
      <c r="E57" s="41"/>
      <c r="F57" s="69"/>
      <c r="G57" s="45"/>
      <c r="H57" s="45"/>
      <c r="I57" s="45"/>
      <c r="J57" s="54"/>
      <c r="K57" s="54"/>
      <c r="L57" s="55"/>
      <c r="M57" s="56"/>
      <c r="N57" s="58"/>
      <c r="O57" s="55"/>
      <c r="P57" s="55"/>
      <c r="Q57" s="55"/>
      <c r="R57" s="66"/>
      <c r="S57" s="138"/>
    </row>
    <row r="58" spans="1:19" s="36" customFormat="1" ht="17.25">
      <c r="A58" s="66"/>
      <c r="B58" s="60"/>
      <c r="C58" s="60"/>
      <c r="D58" s="60"/>
      <c r="E58" s="61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5"/>
      <c r="S58" s="139"/>
    </row>
    <row r="59" spans="1:19" s="35" customFormat="1" ht="17.25">
      <c r="B59" s="41"/>
      <c r="C59" s="41"/>
      <c r="D59" s="41"/>
      <c r="E59" s="41"/>
      <c r="F59" s="41"/>
      <c r="G59" s="45"/>
      <c r="H59" s="45"/>
      <c r="I59" s="46"/>
      <c r="J59" s="54"/>
      <c r="K59" s="54"/>
      <c r="L59" s="55"/>
      <c r="M59" s="56"/>
      <c r="N59" s="58"/>
      <c r="O59" s="70"/>
      <c r="P59" s="70"/>
      <c r="Q59" s="70"/>
      <c r="R59" s="43"/>
      <c r="S59" s="138"/>
    </row>
    <row r="60" spans="1:19" s="35" customFormat="1" ht="17.25">
      <c r="B60" s="41"/>
      <c r="C60" s="41"/>
      <c r="D60" s="41"/>
      <c r="E60" s="41"/>
      <c r="F60" s="41"/>
      <c r="G60" s="45"/>
      <c r="H60" s="45"/>
      <c r="I60" s="45"/>
      <c r="J60" s="54"/>
      <c r="K60" s="54"/>
      <c r="L60" s="55"/>
      <c r="M60" s="56"/>
      <c r="N60" s="58"/>
      <c r="O60" s="70"/>
      <c r="P60" s="70"/>
      <c r="Q60" s="70"/>
      <c r="R60" s="43"/>
      <c r="S60" s="138"/>
    </row>
    <row r="61" spans="1:19" s="35" customFormat="1" ht="17.25">
      <c r="B61" s="41"/>
      <c r="C61" s="41"/>
      <c r="D61" s="41"/>
      <c r="E61" s="41"/>
      <c r="F61" s="41"/>
      <c r="G61" s="45"/>
      <c r="H61" s="45"/>
      <c r="I61" s="45"/>
      <c r="J61" s="54"/>
      <c r="K61" s="54"/>
      <c r="L61" s="55"/>
      <c r="M61" s="56"/>
      <c r="N61" s="58"/>
      <c r="O61" s="70"/>
      <c r="P61" s="70"/>
      <c r="Q61" s="70"/>
      <c r="R61" s="43"/>
      <c r="S61" s="138"/>
    </row>
    <row r="62" spans="1:19" s="35" customFormat="1" ht="17.25">
      <c r="B62" s="41"/>
      <c r="C62" s="41"/>
      <c r="D62" s="41"/>
      <c r="E62" s="41"/>
      <c r="F62" s="41"/>
      <c r="G62" s="45"/>
      <c r="H62" s="45"/>
      <c r="I62" s="45"/>
      <c r="J62" s="54"/>
      <c r="K62" s="54"/>
      <c r="L62" s="55"/>
      <c r="M62" s="56"/>
      <c r="N62" s="58"/>
      <c r="O62" s="70"/>
      <c r="P62" s="70"/>
      <c r="Q62" s="70"/>
      <c r="R62" s="43"/>
      <c r="S62" s="138"/>
    </row>
    <row r="63" spans="1:19" s="35" customFormat="1" ht="17.25">
      <c r="B63" s="41"/>
      <c r="C63" s="41"/>
      <c r="D63" s="41"/>
      <c r="E63" s="41"/>
      <c r="F63" s="41"/>
      <c r="G63" s="45"/>
      <c r="H63" s="45"/>
      <c r="I63" s="45"/>
      <c r="J63" s="54"/>
      <c r="K63" s="54"/>
      <c r="L63" s="55"/>
      <c r="M63" s="56"/>
      <c r="N63" s="58"/>
      <c r="O63" s="70"/>
      <c r="P63" s="70"/>
      <c r="Q63" s="70"/>
      <c r="R63" s="43"/>
      <c r="S63" s="138"/>
    </row>
    <row r="64" spans="1:19" s="35" customFormat="1" ht="17.25">
      <c r="B64" s="41"/>
      <c r="C64" s="41"/>
      <c r="D64" s="41"/>
      <c r="E64" s="41"/>
      <c r="F64" s="41"/>
      <c r="G64" s="45"/>
      <c r="H64" s="45"/>
      <c r="I64" s="45"/>
      <c r="J64" s="54"/>
      <c r="K64" s="54"/>
      <c r="L64" s="55"/>
      <c r="M64" s="56"/>
      <c r="N64" s="58"/>
      <c r="O64" s="70"/>
      <c r="P64" s="70"/>
      <c r="Q64" s="70"/>
      <c r="R64" s="43"/>
      <c r="S64" s="138"/>
    </row>
    <row r="65" spans="2:19" s="35" customFormat="1" ht="17.25">
      <c r="B65" s="41"/>
      <c r="C65" s="41"/>
      <c r="D65" s="41"/>
      <c r="E65" s="41"/>
      <c r="F65" s="41"/>
      <c r="G65" s="45"/>
      <c r="H65" s="46"/>
      <c r="I65" s="46"/>
      <c r="J65" s="54"/>
      <c r="K65" s="54"/>
      <c r="L65" s="55"/>
      <c r="M65" s="56"/>
      <c r="N65" s="58"/>
      <c r="O65" s="70"/>
      <c r="P65" s="70"/>
      <c r="Q65" s="70"/>
      <c r="R65" s="43"/>
      <c r="S65" s="138"/>
    </row>
    <row r="66" spans="2:19" s="35" customFormat="1" ht="17.25">
      <c r="B66" s="44"/>
      <c r="C66" s="41"/>
      <c r="D66" s="41"/>
      <c r="E66" s="41"/>
      <c r="F66" s="41"/>
      <c r="G66" s="45"/>
      <c r="H66" s="46"/>
      <c r="I66" s="46"/>
      <c r="J66" s="54"/>
      <c r="K66" s="54"/>
      <c r="L66" s="55"/>
      <c r="M66" s="56"/>
      <c r="N66" s="58"/>
      <c r="O66" s="70"/>
      <c r="P66" s="70"/>
      <c r="Q66" s="70"/>
      <c r="R66" s="43"/>
      <c r="S66" s="138"/>
    </row>
    <row r="67" spans="2:19" s="35" customFormat="1" ht="17.25">
      <c r="B67" s="44"/>
      <c r="C67" s="41"/>
      <c r="D67" s="41"/>
      <c r="E67" s="41"/>
      <c r="F67" s="41"/>
      <c r="G67" s="45"/>
      <c r="H67" s="46"/>
      <c r="I67" s="46"/>
      <c r="J67" s="54"/>
      <c r="K67" s="54"/>
      <c r="L67" s="55"/>
      <c r="M67" s="56"/>
      <c r="N67" s="58"/>
      <c r="O67" s="70"/>
      <c r="P67" s="70"/>
      <c r="Q67" s="70"/>
      <c r="R67" s="43"/>
      <c r="S67" s="138"/>
    </row>
    <row r="68" spans="2:19" s="35" customFormat="1" ht="17.25">
      <c r="B68" s="44"/>
      <c r="C68" s="41"/>
      <c r="D68" s="41"/>
      <c r="E68" s="41"/>
      <c r="F68" s="41"/>
      <c r="G68" s="45"/>
      <c r="H68" s="46"/>
      <c r="I68" s="46"/>
      <c r="J68" s="71"/>
      <c r="K68" s="74"/>
      <c r="L68" s="72"/>
      <c r="M68" s="56"/>
      <c r="N68" s="58"/>
      <c r="O68" s="70"/>
      <c r="P68" s="70"/>
      <c r="Q68" s="70"/>
      <c r="R68" s="43"/>
      <c r="S68" s="138"/>
    </row>
    <row r="69" spans="2:19" s="35" customFormat="1" ht="17.25">
      <c r="B69" s="44"/>
      <c r="C69" s="69"/>
      <c r="D69" s="69"/>
      <c r="E69" s="69"/>
      <c r="F69" s="41"/>
      <c r="G69" s="45"/>
      <c r="H69" s="46"/>
      <c r="I69" s="46"/>
      <c r="J69" s="54"/>
      <c r="K69" s="57"/>
      <c r="L69" s="55"/>
      <c r="M69" s="56"/>
      <c r="N69" s="58"/>
      <c r="O69" s="70"/>
      <c r="P69" s="70"/>
      <c r="Q69" s="70"/>
      <c r="R69" s="43"/>
      <c r="S69" s="138"/>
    </row>
    <row r="70" spans="2:19" s="35" customFormat="1" ht="17.25">
      <c r="B70" s="44"/>
      <c r="C70" s="41"/>
      <c r="D70" s="41"/>
      <c r="E70" s="41"/>
      <c r="F70" s="41"/>
      <c r="G70" s="45"/>
      <c r="H70" s="46"/>
      <c r="I70" s="46"/>
      <c r="J70" s="54"/>
      <c r="K70" s="57"/>
      <c r="L70" s="55"/>
      <c r="M70" s="56"/>
      <c r="N70" s="58"/>
      <c r="O70" s="70"/>
      <c r="P70" s="70"/>
      <c r="Q70" s="70"/>
      <c r="R70" s="43"/>
      <c r="S70" s="138"/>
    </row>
    <row r="71" spans="2:19" s="35" customFormat="1" ht="17.25">
      <c r="B71" s="44"/>
      <c r="C71" s="41"/>
      <c r="D71" s="41"/>
      <c r="E71" s="41"/>
      <c r="F71" s="41"/>
      <c r="G71" s="45"/>
      <c r="H71" s="46"/>
      <c r="I71" s="46"/>
      <c r="J71" s="54"/>
      <c r="K71" s="57"/>
      <c r="L71" s="55"/>
      <c r="M71" s="56"/>
      <c r="N71" s="58"/>
      <c r="O71" s="70"/>
      <c r="P71" s="70"/>
      <c r="Q71" s="70"/>
      <c r="R71" s="43"/>
      <c r="S71" s="138"/>
    </row>
    <row r="72" spans="2:19" s="35" customFormat="1" ht="17.25">
      <c r="B72" s="44"/>
      <c r="C72" s="41"/>
      <c r="D72" s="41"/>
      <c r="E72" s="41"/>
      <c r="F72" s="41"/>
      <c r="G72" s="45"/>
      <c r="H72" s="46"/>
      <c r="I72" s="46"/>
      <c r="J72" s="54"/>
      <c r="K72" s="57"/>
      <c r="L72" s="55"/>
      <c r="M72" s="56"/>
      <c r="N72" s="58"/>
      <c r="O72" s="70"/>
      <c r="P72" s="70"/>
      <c r="Q72" s="70"/>
      <c r="R72" s="43"/>
      <c r="S72" s="138"/>
    </row>
    <row r="73" spans="2:19" s="35" customFormat="1" ht="16.5">
      <c r="B73" s="39"/>
      <c r="C73" s="39"/>
      <c r="D73" s="39"/>
      <c r="E73" s="39"/>
      <c r="F73" s="64"/>
      <c r="G73" s="40"/>
      <c r="H73" s="40"/>
      <c r="I73" s="40"/>
      <c r="J73" s="50"/>
      <c r="K73" s="50"/>
      <c r="L73" s="51"/>
      <c r="M73" s="52"/>
      <c r="N73" s="53"/>
      <c r="O73" s="51"/>
      <c r="P73" s="51"/>
      <c r="Q73" s="51"/>
      <c r="S73" s="138"/>
    </row>
    <row r="74" spans="2:19" s="35" customFormat="1" ht="16.5">
      <c r="B74" s="39"/>
      <c r="C74" s="39"/>
      <c r="D74" s="39"/>
      <c r="E74" s="39"/>
      <c r="F74" s="39"/>
      <c r="G74" s="40"/>
      <c r="H74" s="40"/>
      <c r="I74" s="40"/>
      <c r="J74" s="50"/>
      <c r="K74" s="50"/>
      <c r="L74" s="51"/>
      <c r="M74" s="52"/>
      <c r="N74" s="53"/>
      <c r="O74" s="51"/>
      <c r="P74" s="51"/>
      <c r="Q74" s="51"/>
      <c r="S74" s="138"/>
    </row>
    <row r="75" spans="2:19" s="35" customFormat="1" ht="16.5">
      <c r="B75" s="63"/>
      <c r="C75" s="39"/>
      <c r="D75" s="39"/>
      <c r="E75" s="39"/>
      <c r="F75" s="39"/>
      <c r="G75" s="40"/>
      <c r="H75" s="40"/>
      <c r="I75" s="40"/>
      <c r="J75" s="50"/>
      <c r="K75" s="50"/>
      <c r="L75" s="51"/>
      <c r="M75" s="52"/>
      <c r="N75" s="53"/>
      <c r="O75" s="51"/>
      <c r="P75" s="51"/>
      <c r="Q75" s="51"/>
      <c r="S75" s="138"/>
    </row>
    <row r="76" spans="2:19" s="35" customFormat="1" ht="16.5">
      <c r="B76" s="39"/>
      <c r="C76" s="39"/>
      <c r="D76" s="39"/>
      <c r="E76" s="39"/>
      <c r="F76" s="39"/>
      <c r="G76" s="40"/>
      <c r="H76" s="40"/>
      <c r="I76" s="40"/>
      <c r="J76" s="50"/>
      <c r="K76" s="50"/>
      <c r="L76" s="51"/>
      <c r="M76" s="52"/>
      <c r="N76" s="53"/>
      <c r="O76" s="51"/>
      <c r="P76" s="51"/>
      <c r="Q76" s="51"/>
      <c r="S76" s="138"/>
    </row>
    <row r="77" spans="2:19" s="35" customFormat="1" ht="16.5">
      <c r="B77" s="39"/>
      <c r="C77" s="39"/>
      <c r="D77" s="39"/>
      <c r="E77" s="39"/>
      <c r="F77" s="64"/>
      <c r="G77" s="40"/>
      <c r="H77" s="40"/>
      <c r="I77" s="40"/>
      <c r="J77" s="50"/>
      <c r="K77" s="50"/>
      <c r="L77" s="51"/>
      <c r="M77" s="52"/>
      <c r="N77" s="53"/>
      <c r="O77" s="51"/>
      <c r="P77" s="51"/>
      <c r="Q77" s="51"/>
      <c r="S77" s="138"/>
    </row>
    <row r="78" spans="2:19" s="35" customFormat="1" ht="16.5">
      <c r="B78" s="39"/>
      <c r="C78" s="39"/>
      <c r="D78" s="39"/>
      <c r="E78" s="39"/>
      <c r="F78" s="64"/>
      <c r="G78" s="40"/>
      <c r="H78" s="40"/>
      <c r="I78" s="40"/>
      <c r="J78" s="50"/>
      <c r="K78" s="50"/>
      <c r="L78" s="51"/>
      <c r="M78" s="52"/>
      <c r="N78" s="53"/>
      <c r="O78" s="51"/>
      <c r="P78" s="51"/>
      <c r="Q78" s="51"/>
      <c r="S78" s="138"/>
    </row>
    <row r="79" spans="2:19" s="35" customFormat="1" ht="16.5">
      <c r="B79" s="39"/>
      <c r="C79" s="39"/>
      <c r="D79" s="39"/>
      <c r="E79" s="39"/>
      <c r="F79" s="39"/>
      <c r="G79" s="40"/>
      <c r="H79" s="40"/>
      <c r="I79" s="40"/>
      <c r="J79" s="50"/>
      <c r="K79" s="50"/>
      <c r="L79" s="51"/>
      <c r="M79" s="52"/>
      <c r="N79" s="53"/>
      <c r="O79" s="51"/>
      <c r="P79" s="51"/>
      <c r="Q79" s="51"/>
      <c r="S79" s="138"/>
    </row>
    <row r="80" spans="2:19" s="35" customFormat="1" ht="16.5">
      <c r="B80" s="39"/>
      <c r="C80" s="39"/>
      <c r="D80" s="39"/>
      <c r="E80" s="39"/>
      <c r="F80" s="64"/>
      <c r="G80" s="40"/>
      <c r="H80" s="40"/>
      <c r="I80" s="40"/>
      <c r="J80" s="50"/>
      <c r="K80" s="50"/>
      <c r="L80" s="51"/>
      <c r="M80" s="52"/>
      <c r="N80" s="53"/>
      <c r="O80" s="51"/>
      <c r="P80" s="51"/>
      <c r="Q80" s="51"/>
      <c r="S80" s="138"/>
    </row>
    <row r="81" spans="1:23" s="35" customFormat="1" ht="16.5">
      <c r="B81" s="64"/>
      <c r="C81" s="39"/>
      <c r="D81" s="39"/>
      <c r="E81" s="39"/>
      <c r="F81" s="64"/>
      <c r="G81" s="40"/>
      <c r="H81" s="40"/>
      <c r="I81" s="40"/>
      <c r="J81" s="50"/>
      <c r="K81" s="50"/>
      <c r="L81" s="51"/>
      <c r="M81" s="52"/>
      <c r="N81" s="53"/>
      <c r="O81" s="51"/>
      <c r="P81" s="51"/>
      <c r="Q81" s="51"/>
      <c r="S81" s="138"/>
    </row>
    <row r="82" spans="1:23" s="35" customFormat="1" ht="16.5">
      <c r="B82" s="63"/>
      <c r="C82" s="39"/>
      <c r="D82" s="39"/>
      <c r="E82" s="39"/>
      <c r="F82" s="39"/>
      <c r="G82" s="40"/>
      <c r="H82" s="40"/>
      <c r="I82" s="40"/>
      <c r="J82" s="50"/>
      <c r="K82" s="50"/>
      <c r="L82" s="51"/>
      <c r="M82" s="52"/>
      <c r="N82" s="53"/>
      <c r="O82" s="51"/>
      <c r="P82" s="51"/>
      <c r="Q82" s="51"/>
      <c r="S82" s="138"/>
    </row>
    <row r="83" spans="1:23" s="36" customFormat="1" ht="16.5">
      <c r="A83" s="47"/>
      <c r="B83" s="60"/>
      <c r="C83" s="60"/>
      <c r="D83" s="60"/>
      <c r="E83" s="61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5"/>
      <c r="S83" s="139"/>
    </row>
    <row r="84" spans="1:23">
      <c r="F84" s="73"/>
      <c r="R84" s="35"/>
      <c r="S84" s="138"/>
      <c r="T84" s="35"/>
      <c r="U84" s="35"/>
      <c r="V84" s="35"/>
      <c r="W84" s="35"/>
    </row>
    <row r="85" spans="1:23">
      <c r="R85" s="35"/>
      <c r="S85" s="138"/>
      <c r="T85" s="35"/>
      <c r="U85" s="35"/>
      <c r="V85" s="35"/>
      <c r="W85" s="35"/>
    </row>
    <row r="86" spans="1:23">
      <c r="R86" s="35"/>
      <c r="S86" s="138"/>
      <c r="T86" s="35"/>
      <c r="U86" s="35"/>
      <c r="V86" s="35"/>
      <c r="W86" s="35"/>
    </row>
    <row r="87" spans="1:23">
      <c r="R87" s="35"/>
      <c r="S87" s="138"/>
      <c r="T87" s="35"/>
      <c r="U87" s="35"/>
      <c r="V87" s="35"/>
      <c r="W87" s="35"/>
    </row>
    <row r="88" spans="1:23">
      <c r="R88" s="35"/>
      <c r="S88" s="138"/>
      <c r="T88" s="35"/>
      <c r="U88" s="35"/>
      <c r="V88" s="35"/>
      <c r="W88" s="35"/>
    </row>
    <row r="89" spans="1:23">
      <c r="R89" s="35"/>
      <c r="S89" s="138"/>
      <c r="T89" s="35"/>
      <c r="U89" s="35"/>
      <c r="V89" s="35"/>
      <c r="W89" s="35"/>
    </row>
    <row r="90" spans="1:23">
      <c r="R90" s="35"/>
      <c r="S90" s="138"/>
      <c r="T90" s="35"/>
      <c r="U90" s="35"/>
      <c r="V90" s="35"/>
      <c r="W90" s="35"/>
    </row>
    <row r="91" spans="1:23">
      <c r="R91" s="35"/>
      <c r="S91" s="138"/>
      <c r="T91" s="35"/>
      <c r="U91" s="35"/>
      <c r="V91" s="35"/>
      <c r="W91" s="35"/>
    </row>
    <row r="92" spans="1:23">
      <c r="R92" s="35"/>
      <c r="S92" s="138"/>
      <c r="T92" s="35"/>
      <c r="U92" s="35"/>
      <c r="V92" s="35"/>
      <c r="W92" s="35"/>
    </row>
    <row r="93" spans="1:23">
      <c r="R93" s="35"/>
      <c r="S93" s="138"/>
      <c r="T93" s="35"/>
      <c r="U93" s="35"/>
      <c r="V93" s="35"/>
      <c r="W93" s="35"/>
    </row>
    <row r="94" spans="1:23">
      <c r="R94" s="35"/>
      <c r="S94" s="138"/>
      <c r="T94" s="35"/>
      <c r="U94" s="35"/>
      <c r="V94" s="35"/>
      <c r="W94" s="35"/>
    </row>
    <row r="95" spans="1:23">
      <c r="R95" s="35"/>
      <c r="S95" s="138"/>
      <c r="T95" s="35"/>
      <c r="U95" s="35"/>
      <c r="V95" s="35"/>
      <c r="W95" s="35"/>
    </row>
    <row r="96" spans="1:23">
      <c r="R96" s="35"/>
      <c r="S96" s="138"/>
      <c r="T96" s="35"/>
      <c r="U96" s="35"/>
      <c r="V96" s="35"/>
      <c r="W96" s="35"/>
    </row>
    <row r="97" spans="18:23">
      <c r="R97" s="35"/>
      <c r="S97" s="138"/>
      <c r="T97" s="35"/>
      <c r="U97" s="35"/>
      <c r="V97" s="35"/>
      <c r="W97" s="35"/>
    </row>
    <row r="98" spans="18:23">
      <c r="R98" s="35"/>
      <c r="S98" s="138"/>
      <c r="T98" s="35"/>
      <c r="U98" s="35"/>
      <c r="V98" s="35"/>
      <c r="W98" s="35"/>
    </row>
    <row r="99" spans="18:23">
      <c r="R99" s="35"/>
      <c r="S99" s="138"/>
      <c r="T99" s="35"/>
      <c r="U99" s="35"/>
      <c r="V99" s="35"/>
      <c r="W99" s="35"/>
    </row>
    <row r="100" spans="18:23">
      <c r="R100" s="35"/>
      <c r="S100" s="138"/>
      <c r="T100" s="35"/>
      <c r="U100" s="35"/>
      <c r="V100" s="35"/>
      <c r="W100" s="35"/>
    </row>
    <row r="101" spans="18:23">
      <c r="R101" s="35"/>
      <c r="S101" s="138"/>
      <c r="T101" s="35"/>
      <c r="U101" s="35"/>
      <c r="V101" s="35"/>
      <c r="W101" s="35"/>
    </row>
    <row r="102" spans="18:23">
      <c r="R102" s="35"/>
      <c r="S102" s="138"/>
      <c r="T102" s="35"/>
      <c r="U102" s="35"/>
      <c r="V102" s="35"/>
      <c r="W102" s="35"/>
    </row>
    <row r="103" spans="18:23">
      <c r="R103" s="35"/>
      <c r="S103" s="138"/>
      <c r="T103" s="35"/>
      <c r="U103" s="35"/>
      <c r="V103" s="35"/>
      <c r="W103" s="35"/>
    </row>
    <row r="104" spans="18:23">
      <c r="R104" s="35"/>
      <c r="S104" s="138"/>
      <c r="T104" s="35"/>
      <c r="U104" s="35"/>
      <c r="V104" s="35"/>
      <c r="W104" s="35"/>
    </row>
    <row r="105" spans="18:23">
      <c r="R105" s="35"/>
      <c r="S105" s="138"/>
      <c r="T105" s="35"/>
      <c r="U105" s="35"/>
      <c r="V105" s="35"/>
      <c r="W105" s="35"/>
    </row>
    <row r="106" spans="18:23">
      <c r="R106" s="35"/>
      <c r="S106" s="138"/>
      <c r="T106" s="35"/>
      <c r="U106" s="35"/>
      <c r="V106" s="35"/>
      <c r="W106" s="35"/>
    </row>
    <row r="107" spans="18:23">
      <c r="R107" s="35"/>
      <c r="S107" s="138"/>
      <c r="T107" s="35"/>
      <c r="U107" s="35"/>
      <c r="V107" s="35"/>
      <c r="W107" s="35"/>
    </row>
    <row r="108" spans="18:23">
      <c r="R108" s="35"/>
      <c r="S108" s="138"/>
      <c r="T108" s="35"/>
      <c r="U108" s="35"/>
      <c r="V108" s="35"/>
      <c r="W108" s="35"/>
    </row>
    <row r="109" spans="18:23">
      <c r="R109" s="35"/>
      <c r="S109" s="138"/>
      <c r="T109" s="35"/>
      <c r="U109" s="35"/>
      <c r="V109" s="35"/>
      <c r="W109" s="35"/>
    </row>
    <row r="110" spans="18:23">
      <c r="R110" s="35"/>
      <c r="S110" s="138"/>
      <c r="T110" s="35"/>
      <c r="U110" s="35"/>
      <c r="V110" s="35"/>
      <c r="W110" s="35"/>
    </row>
    <row r="111" spans="18:23">
      <c r="R111" s="35"/>
      <c r="S111" s="138"/>
      <c r="T111" s="35"/>
      <c r="U111" s="35"/>
      <c r="V111" s="35"/>
      <c r="W111" s="35"/>
    </row>
    <row r="112" spans="18:23">
      <c r="R112" s="35"/>
      <c r="S112" s="138"/>
      <c r="T112" s="35"/>
      <c r="U112" s="35"/>
      <c r="V112" s="35"/>
      <c r="W112" s="35"/>
    </row>
    <row r="113" spans="18:23">
      <c r="R113" s="35"/>
      <c r="S113" s="138"/>
      <c r="T113" s="35"/>
      <c r="U113" s="35"/>
      <c r="V113" s="35"/>
      <c r="W113" s="35"/>
    </row>
    <row r="114" spans="18:23">
      <c r="R114" s="35"/>
      <c r="S114" s="138"/>
      <c r="T114" s="35"/>
      <c r="U114" s="35"/>
      <c r="V114" s="35"/>
      <c r="W114" s="35"/>
    </row>
    <row r="115" spans="18:23">
      <c r="R115" s="35"/>
      <c r="S115" s="138"/>
      <c r="T115" s="35"/>
      <c r="U115" s="35"/>
      <c r="V115" s="35"/>
      <c r="W115" s="35"/>
    </row>
    <row r="116" spans="18:23">
      <c r="R116" s="35"/>
      <c r="S116" s="138"/>
      <c r="T116" s="35"/>
      <c r="U116" s="35"/>
      <c r="V116" s="35"/>
      <c r="W116" s="35"/>
    </row>
    <row r="117" spans="18:23">
      <c r="R117" s="35"/>
      <c r="S117" s="138"/>
      <c r="T117" s="35"/>
      <c r="U117" s="35"/>
      <c r="V117" s="35"/>
      <c r="W117" s="35"/>
    </row>
    <row r="118" spans="18:23">
      <c r="R118" s="35"/>
      <c r="S118" s="138"/>
      <c r="T118" s="35"/>
      <c r="U118" s="35"/>
      <c r="V118" s="35"/>
      <c r="W118" s="35"/>
    </row>
    <row r="119" spans="18:23">
      <c r="R119" s="35"/>
      <c r="S119" s="138"/>
      <c r="T119" s="35"/>
      <c r="U119" s="35"/>
      <c r="V119" s="35"/>
      <c r="W119" s="35"/>
    </row>
    <row r="120" spans="18:23">
      <c r="R120" s="35"/>
      <c r="S120" s="138"/>
      <c r="T120" s="35"/>
      <c r="U120" s="35"/>
      <c r="V120" s="35"/>
      <c r="W120" s="35"/>
    </row>
    <row r="121" spans="18:23">
      <c r="R121" s="35"/>
      <c r="S121" s="138"/>
      <c r="T121" s="35"/>
      <c r="U121" s="35"/>
      <c r="V121" s="35"/>
      <c r="W121" s="35"/>
    </row>
    <row r="122" spans="18:23">
      <c r="R122" s="35"/>
      <c r="S122" s="138"/>
      <c r="T122" s="35"/>
      <c r="U122" s="35"/>
      <c r="V122" s="35"/>
      <c r="W122" s="35"/>
    </row>
    <row r="123" spans="18:23">
      <c r="R123" s="35"/>
      <c r="S123" s="138"/>
      <c r="T123" s="35"/>
      <c r="U123" s="35"/>
      <c r="V123" s="35"/>
      <c r="W123" s="35"/>
    </row>
    <row r="124" spans="18:23">
      <c r="R124" s="35"/>
      <c r="S124" s="138"/>
      <c r="T124" s="35"/>
      <c r="U124" s="35"/>
      <c r="V124" s="35"/>
      <c r="W124" s="35"/>
    </row>
    <row r="125" spans="18:23">
      <c r="R125" s="35"/>
      <c r="S125" s="138"/>
      <c r="T125" s="35"/>
      <c r="U125" s="35"/>
      <c r="V125" s="35"/>
      <c r="W125" s="35"/>
    </row>
    <row r="126" spans="18:23">
      <c r="R126" s="35"/>
      <c r="S126" s="138"/>
      <c r="T126" s="35"/>
      <c r="U126" s="35"/>
      <c r="V126" s="35"/>
      <c r="W126" s="35"/>
    </row>
    <row r="127" spans="18:23">
      <c r="R127" s="35"/>
      <c r="S127" s="138"/>
      <c r="T127" s="35"/>
      <c r="U127" s="35"/>
      <c r="V127" s="35"/>
      <c r="W127" s="35"/>
    </row>
    <row r="128" spans="18:23">
      <c r="R128" s="35"/>
      <c r="S128" s="138"/>
      <c r="T128" s="35"/>
      <c r="U128" s="35"/>
      <c r="V128" s="35"/>
      <c r="W128" s="35"/>
    </row>
    <row r="129" spans="18:23">
      <c r="R129" s="35"/>
      <c r="S129" s="138"/>
      <c r="T129" s="35"/>
      <c r="U129" s="35"/>
      <c r="V129" s="35"/>
      <c r="W129" s="35"/>
    </row>
    <row r="130" spans="18:23">
      <c r="R130" s="35"/>
      <c r="S130" s="138"/>
      <c r="T130" s="35"/>
      <c r="U130" s="35"/>
      <c r="V130" s="35"/>
      <c r="W130" s="35"/>
    </row>
    <row r="131" spans="18:23">
      <c r="R131" s="35"/>
      <c r="S131" s="138"/>
      <c r="T131" s="35"/>
      <c r="U131" s="35"/>
      <c r="V131" s="35"/>
      <c r="W131" s="35"/>
    </row>
    <row r="132" spans="18:23">
      <c r="R132" s="35"/>
      <c r="S132" s="138"/>
      <c r="T132" s="35"/>
      <c r="U132" s="35"/>
      <c r="V132" s="35"/>
      <c r="W132" s="35"/>
    </row>
    <row r="133" spans="18:23">
      <c r="R133" s="35"/>
      <c r="S133" s="138"/>
      <c r="T133" s="35"/>
      <c r="U133" s="35"/>
      <c r="V133" s="35"/>
      <c r="W133" s="35"/>
    </row>
    <row r="134" spans="18:23">
      <c r="R134" s="35"/>
      <c r="S134" s="138"/>
      <c r="T134" s="35"/>
      <c r="U134" s="35"/>
      <c r="V134" s="35"/>
      <c r="W134" s="35"/>
    </row>
    <row r="135" spans="18:23">
      <c r="R135" s="35"/>
      <c r="S135" s="138"/>
      <c r="T135" s="35"/>
      <c r="U135" s="35"/>
      <c r="V135" s="35"/>
      <c r="W135" s="35"/>
    </row>
    <row r="136" spans="18:23">
      <c r="R136" s="35"/>
      <c r="S136" s="138"/>
      <c r="T136" s="35"/>
      <c r="U136" s="35"/>
      <c r="V136" s="35"/>
      <c r="W136" s="35"/>
    </row>
    <row r="137" spans="18:23">
      <c r="R137" s="35"/>
      <c r="S137" s="138"/>
      <c r="T137" s="35"/>
      <c r="U137" s="35"/>
      <c r="V137" s="35"/>
      <c r="W137" s="35"/>
    </row>
    <row r="138" spans="18:23">
      <c r="R138" s="35"/>
      <c r="S138" s="138"/>
      <c r="T138" s="35"/>
      <c r="U138" s="35"/>
      <c r="V138" s="35"/>
      <c r="W138" s="35"/>
    </row>
    <row r="139" spans="18:23">
      <c r="R139" s="35"/>
      <c r="S139" s="138"/>
      <c r="T139" s="35"/>
      <c r="U139" s="35"/>
      <c r="V139" s="35"/>
      <c r="W139" s="35"/>
    </row>
    <row r="140" spans="18:23">
      <c r="R140" s="35"/>
      <c r="S140" s="138"/>
      <c r="T140" s="35"/>
      <c r="U140" s="35"/>
      <c r="V140" s="35"/>
      <c r="W140" s="35"/>
    </row>
    <row r="141" spans="18:23">
      <c r="R141" s="35"/>
      <c r="S141" s="138"/>
      <c r="T141" s="35"/>
      <c r="U141" s="35"/>
      <c r="V141" s="35"/>
      <c r="W141" s="35"/>
    </row>
    <row r="142" spans="18:23">
      <c r="R142" s="35"/>
      <c r="S142" s="138"/>
      <c r="T142" s="35"/>
      <c r="U142" s="35"/>
      <c r="V142" s="35"/>
      <c r="W142" s="35"/>
    </row>
    <row r="143" spans="18:23">
      <c r="R143" s="35"/>
      <c r="S143" s="138"/>
      <c r="T143" s="35"/>
      <c r="U143" s="35"/>
      <c r="V143" s="35"/>
      <c r="W143" s="35"/>
    </row>
    <row r="144" spans="18:23">
      <c r="R144" s="35"/>
      <c r="S144" s="138"/>
      <c r="T144" s="35"/>
      <c r="U144" s="35"/>
      <c r="V144" s="35"/>
      <c r="W144" s="35"/>
    </row>
    <row r="145" spans="18:23">
      <c r="R145" s="35"/>
      <c r="S145" s="138"/>
      <c r="T145" s="35"/>
      <c r="U145" s="35"/>
      <c r="V145" s="35"/>
      <c r="W145" s="35"/>
    </row>
    <row r="146" spans="18:23">
      <c r="R146" s="35"/>
      <c r="S146" s="138"/>
      <c r="T146" s="35"/>
      <c r="U146" s="35"/>
      <c r="V146" s="35"/>
      <c r="W146" s="35"/>
    </row>
    <row r="147" spans="18:23">
      <c r="R147" s="35"/>
      <c r="S147" s="138"/>
      <c r="T147" s="35"/>
      <c r="U147" s="35"/>
      <c r="V147" s="35"/>
      <c r="W147" s="35"/>
    </row>
    <row r="148" spans="18:23">
      <c r="R148" s="35"/>
      <c r="S148" s="138"/>
      <c r="T148" s="35"/>
      <c r="U148" s="35"/>
      <c r="V148" s="35"/>
      <c r="W148" s="35"/>
    </row>
    <row r="149" spans="18:23">
      <c r="R149" s="35"/>
      <c r="S149" s="138"/>
      <c r="T149" s="35"/>
      <c r="U149" s="35"/>
      <c r="V149" s="35"/>
      <c r="W149" s="35"/>
    </row>
    <row r="150" spans="18:23">
      <c r="R150" s="35"/>
      <c r="S150" s="138"/>
      <c r="T150" s="35"/>
      <c r="U150" s="35"/>
      <c r="V150" s="35"/>
      <c r="W150" s="35"/>
    </row>
    <row r="151" spans="18:23">
      <c r="R151" s="35"/>
      <c r="S151" s="138"/>
      <c r="T151" s="35"/>
      <c r="U151" s="35"/>
      <c r="V151" s="35"/>
      <c r="W151" s="35"/>
    </row>
    <row r="152" spans="18:23">
      <c r="R152" s="35"/>
      <c r="S152" s="138"/>
      <c r="T152" s="35"/>
      <c r="U152" s="35"/>
      <c r="V152" s="35"/>
      <c r="W152" s="35"/>
    </row>
    <row r="153" spans="18:23">
      <c r="R153" s="35"/>
      <c r="S153" s="138"/>
      <c r="T153" s="35"/>
      <c r="U153" s="35"/>
      <c r="V153" s="35"/>
      <c r="W153" s="35"/>
    </row>
    <row r="154" spans="18:23">
      <c r="R154" s="35"/>
      <c r="S154" s="138"/>
      <c r="T154" s="35"/>
      <c r="U154" s="35"/>
      <c r="V154" s="35"/>
      <c r="W154" s="35"/>
    </row>
    <row r="155" spans="18:23">
      <c r="R155" s="35"/>
      <c r="S155" s="138"/>
      <c r="T155" s="35"/>
      <c r="U155" s="35"/>
      <c r="V155" s="35"/>
      <c r="W155" s="35"/>
    </row>
    <row r="156" spans="18:23">
      <c r="R156" s="35"/>
      <c r="S156" s="138"/>
      <c r="T156" s="35"/>
      <c r="U156" s="35"/>
      <c r="V156" s="35"/>
      <c r="W156" s="35"/>
    </row>
    <row r="157" spans="18:23">
      <c r="R157" s="35"/>
      <c r="S157" s="138"/>
      <c r="T157" s="35"/>
      <c r="U157" s="35"/>
      <c r="V157" s="35"/>
      <c r="W157" s="35"/>
    </row>
    <row r="158" spans="18:23">
      <c r="R158" s="35"/>
      <c r="S158" s="138"/>
      <c r="T158" s="35"/>
      <c r="U158" s="35"/>
      <c r="V158" s="35"/>
      <c r="W158" s="35"/>
    </row>
    <row r="159" spans="18:23">
      <c r="R159" s="35"/>
      <c r="S159" s="138"/>
      <c r="T159" s="35"/>
      <c r="U159" s="35"/>
      <c r="V159" s="35"/>
      <c r="W159" s="35"/>
    </row>
    <row r="160" spans="18:23">
      <c r="R160" s="35"/>
      <c r="S160" s="138"/>
      <c r="T160" s="35"/>
      <c r="U160" s="35"/>
      <c r="V160" s="35"/>
      <c r="W160" s="35"/>
    </row>
    <row r="161" spans="18:23">
      <c r="R161" s="35"/>
      <c r="S161" s="138"/>
      <c r="T161" s="35"/>
      <c r="U161" s="35"/>
      <c r="V161" s="35"/>
      <c r="W161" s="35"/>
    </row>
    <row r="162" spans="18:23">
      <c r="R162" s="35"/>
      <c r="S162" s="138"/>
      <c r="T162" s="35"/>
      <c r="U162" s="35"/>
      <c r="V162" s="35"/>
      <c r="W162" s="35"/>
    </row>
    <row r="163" spans="18:23">
      <c r="R163" s="35"/>
      <c r="S163" s="138"/>
      <c r="T163" s="35"/>
      <c r="U163" s="35"/>
      <c r="V163" s="35"/>
      <c r="W163" s="35"/>
    </row>
    <row r="164" spans="18:23">
      <c r="R164" s="35"/>
      <c r="S164" s="138"/>
      <c r="T164" s="35"/>
      <c r="U164" s="35"/>
      <c r="V164" s="35"/>
      <c r="W164" s="35"/>
    </row>
    <row r="165" spans="18:23">
      <c r="R165" s="35"/>
      <c r="S165" s="138"/>
      <c r="T165" s="35"/>
      <c r="U165" s="35"/>
      <c r="V165" s="35"/>
      <c r="W165" s="35"/>
    </row>
    <row r="166" spans="18:23">
      <c r="R166" s="35"/>
      <c r="S166" s="138"/>
      <c r="T166" s="35"/>
      <c r="U166" s="35"/>
      <c r="V166" s="35"/>
      <c r="W166" s="35"/>
    </row>
    <row r="167" spans="18:23">
      <c r="R167" s="35"/>
      <c r="S167" s="138"/>
      <c r="T167" s="35"/>
      <c r="U167" s="35"/>
      <c r="V167" s="35"/>
      <c r="W167" s="35"/>
    </row>
    <row r="168" spans="18:23">
      <c r="R168" s="35"/>
      <c r="S168" s="138"/>
      <c r="T168" s="35"/>
      <c r="U168" s="35"/>
      <c r="V168" s="35"/>
      <c r="W168" s="35"/>
    </row>
    <row r="169" spans="18:23">
      <c r="R169" s="35"/>
      <c r="S169" s="138"/>
      <c r="T169" s="35"/>
      <c r="U169" s="35"/>
      <c r="V169" s="35"/>
      <c r="W169" s="35"/>
    </row>
    <row r="170" spans="18:23">
      <c r="R170" s="35"/>
      <c r="S170" s="138"/>
      <c r="T170" s="35"/>
      <c r="U170" s="35"/>
      <c r="V170" s="35"/>
      <c r="W170" s="35"/>
    </row>
    <row r="171" spans="18:23">
      <c r="R171" s="35"/>
      <c r="S171" s="138"/>
      <c r="T171" s="35"/>
      <c r="U171" s="35"/>
      <c r="V171" s="35"/>
      <c r="W171" s="35"/>
    </row>
    <row r="172" spans="18:23">
      <c r="R172" s="35"/>
      <c r="S172" s="138"/>
      <c r="T172" s="35"/>
      <c r="U172" s="35"/>
      <c r="V172" s="35"/>
      <c r="W172" s="35"/>
    </row>
  </sheetData>
  <autoFilter ref="A2:AO2">
    <sortState ref="A3:AO29">
      <sortCondition ref="R2"/>
    </sortState>
  </autoFilter>
  <phoneticPr fontId="18" type="noConversion"/>
  <pageMargins left="0" right="0" top="0" bottom="0" header="0.31496062992125984" footer="0.31496062992125984"/>
  <pageSetup paperSize="9" scale="80" orientation="portrait" horizontalDpi="2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zoomScale="80" zoomScaleNormal="80" workbookViewId="0">
      <selection activeCell="A4" sqref="A4"/>
    </sheetView>
  </sheetViews>
  <sheetFormatPr defaultRowHeight="13.5" outlineLevelRow="1" outlineLevelCol="1"/>
  <cols>
    <col min="1" max="1" width="19.625" customWidth="1"/>
    <col min="2" max="2" width="12.875" customWidth="1"/>
    <col min="3" max="4" width="5.375" customWidth="1"/>
    <col min="5" max="5" width="6.125" customWidth="1"/>
    <col min="6" max="6" width="3.625" customWidth="1"/>
    <col min="7" max="7" width="12.75" customWidth="1"/>
    <col min="8" max="8" width="12.75" hidden="1" customWidth="1" outlineLevel="1"/>
    <col min="9" max="9" width="12" hidden="1" customWidth="1" outlineLevel="1"/>
    <col min="10" max="10" width="9" hidden="1" customWidth="1" outlineLevel="1"/>
    <col min="11" max="11" width="12.75" hidden="1" customWidth="1" outlineLevel="1"/>
    <col min="12" max="12" width="9" hidden="1" customWidth="1" outlineLevel="1"/>
    <col min="13" max="13" width="11.625" hidden="1" customWidth="1" outlineLevel="1"/>
    <col min="14" max="16" width="9" hidden="1" customWidth="1" outlineLevel="1"/>
    <col min="17" max="17" width="13.25" customWidth="1" collapsed="1"/>
    <col min="18" max="18" width="10.125" customWidth="1"/>
    <col min="19" max="19" width="10.375" customWidth="1"/>
    <col min="22" max="23" width="10.5" bestFit="1" customWidth="1"/>
  </cols>
  <sheetData>
    <row r="1" spans="1:27" s="28" customFormat="1" ht="33.75" customHeight="1">
      <c r="A1" s="67" t="s">
        <v>138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40"/>
      <c r="U1" s="141"/>
      <c r="V1" s="137"/>
      <c r="W1" s="137"/>
      <c r="X1" s="137"/>
    </row>
    <row r="2" spans="1:27" ht="30">
      <c r="A2" s="88" t="s">
        <v>0</v>
      </c>
      <c r="B2" s="88" t="s">
        <v>1</v>
      </c>
      <c r="C2" s="88" t="s">
        <v>2</v>
      </c>
      <c r="D2" s="89" t="s">
        <v>3</v>
      </c>
      <c r="E2" s="89" t="s">
        <v>4</v>
      </c>
      <c r="F2" s="88" t="s">
        <v>5</v>
      </c>
      <c r="G2" s="89" t="s">
        <v>6</v>
      </c>
      <c r="H2" s="89" t="s">
        <v>7</v>
      </c>
      <c r="I2" s="89" t="s">
        <v>8</v>
      </c>
      <c r="J2" s="90" t="s">
        <v>9</v>
      </c>
      <c r="K2" s="90" t="s">
        <v>10</v>
      </c>
      <c r="L2" s="91" t="s">
        <v>11</v>
      </c>
      <c r="M2" s="91" t="s">
        <v>12</v>
      </c>
      <c r="N2" s="88" t="s">
        <v>13</v>
      </c>
      <c r="O2" s="91" t="s">
        <v>14</v>
      </c>
      <c r="P2" s="91" t="s">
        <v>15</v>
      </c>
      <c r="Q2" s="90" t="s">
        <v>16</v>
      </c>
      <c r="R2" s="186" t="s">
        <v>62</v>
      </c>
      <c r="S2" s="186" t="s">
        <v>63</v>
      </c>
      <c r="T2" s="116" t="s">
        <v>86</v>
      </c>
      <c r="U2" s="106" t="s">
        <v>87</v>
      </c>
      <c r="V2" s="34"/>
      <c r="W2" s="34"/>
      <c r="X2" s="34"/>
      <c r="Y2" s="34"/>
      <c r="Z2" s="34"/>
      <c r="AA2" s="34"/>
    </row>
    <row r="3" spans="1:27" ht="16.5" outlineLevel="1">
      <c r="A3" s="103"/>
      <c r="B3" s="81" t="s">
        <v>156</v>
      </c>
      <c r="C3" s="81" t="s">
        <v>126</v>
      </c>
      <c r="D3" s="81">
        <v>1</v>
      </c>
      <c r="E3" s="81">
        <v>1103</v>
      </c>
      <c r="F3" s="103">
        <v>1</v>
      </c>
      <c r="G3" s="82">
        <v>42546</v>
      </c>
      <c r="H3" s="83">
        <v>42852</v>
      </c>
      <c r="I3" s="83">
        <v>42852</v>
      </c>
      <c r="J3" s="76">
        <v>62.91</v>
      </c>
      <c r="K3" s="79">
        <v>5148.05</v>
      </c>
      <c r="L3" s="77">
        <v>323864</v>
      </c>
      <c r="M3" s="78">
        <v>338336</v>
      </c>
      <c r="N3" s="80">
        <v>0.4</v>
      </c>
      <c r="O3" s="85">
        <v>38435</v>
      </c>
      <c r="P3" s="85">
        <v>38435</v>
      </c>
      <c r="Q3" s="85">
        <v>38435</v>
      </c>
      <c r="R3" s="103">
        <f>ROUND(Q3*0.3,0)</f>
        <v>11531</v>
      </c>
      <c r="S3" s="187">
        <f>Q3-R3</f>
        <v>26904</v>
      </c>
      <c r="T3" s="81" t="s">
        <v>229</v>
      </c>
      <c r="U3" s="188" t="s">
        <v>20</v>
      </c>
    </row>
    <row r="4" spans="1:27" ht="16.5">
      <c r="A4" s="147" t="s">
        <v>247</v>
      </c>
      <c r="B4" s="148"/>
      <c r="C4" s="148"/>
      <c r="D4" s="148"/>
      <c r="E4" s="148"/>
      <c r="F4" s="147">
        <f>SUM(F3)</f>
        <v>1</v>
      </c>
      <c r="G4" s="149"/>
      <c r="H4" s="150"/>
      <c r="I4" s="150"/>
      <c r="J4" s="151"/>
      <c r="K4" s="152"/>
      <c r="L4" s="153"/>
      <c r="M4" s="154"/>
      <c r="N4" s="155"/>
      <c r="O4" s="160"/>
      <c r="P4" s="160"/>
      <c r="Q4" s="160">
        <f>SUM(Q3)</f>
        <v>38435</v>
      </c>
      <c r="R4" s="147">
        <f>SUM(R3)</f>
        <v>11531</v>
      </c>
      <c r="S4" s="189">
        <f>SUM(S3)</f>
        <v>26904</v>
      </c>
      <c r="T4" s="148"/>
      <c r="U4" s="190"/>
    </row>
    <row r="5" spans="1:27" ht="16.5" outlineLevel="1">
      <c r="A5" s="103"/>
      <c r="B5" s="81" t="s">
        <v>206</v>
      </c>
      <c r="C5" s="81" t="s">
        <v>82</v>
      </c>
      <c r="D5" s="81">
        <v>1</v>
      </c>
      <c r="E5" s="81">
        <v>704</v>
      </c>
      <c r="F5" s="103">
        <v>1</v>
      </c>
      <c r="G5" s="82">
        <v>42279</v>
      </c>
      <c r="H5" s="83">
        <v>42723</v>
      </c>
      <c r="I5" s="82">
        <v>42850</v>
      </c>
      <c r="J5" s="124">
        <v>113.8</v>
      </c>
      <c r="K5" s="76">
        <v>4488.87</v>
      </c>
      <c r="L5" s="78">
        <v>510833</v>
      </c>
      <c r="M5" s="78">
        <v>527303</v>
      </c>
      <c r="N5" s="80">
        <v>0.4</v>
      </c>
      <c r="O5" s="85">
        <v>50000</v>
      </c>
      <c r="P5" s="85">
        <v>50000</v>
      </c>
      <c r="Q5" s="85">
        <v>50000</v>
      </c>
      <c r="R5" s="103">
        <f>ROUND(Q5*0.3,0)</f>
        <v>15000</v>
      </c>
      <c r="S5" s="187">
        <f>Q5-R5</f>
        <v>35000</v>
      </c>
      <c r="T5" s="81" t="s">
        <v>130</v>
      </c>
      <c r="U5" s="81" t="s">
        <v>232</v>
      </c>
    </row>
    <row r="6" spans="1:27" ht="16.5">
      <c r="A6" s="147" t="s">
        <v>248</v>
      </c>
      <c r="B6" s="148"/>
      <c r="C6" s="148"/>
      <c r="D6" s="148"/>
      <c r="E6" s="148"/>
      <c r="F6" s="147">
        <f>SUM(F5)</f>
        <v>1</v>
      </c>
      <c r="G6" s="149"/>
      <c r="H6" s="150"/>
      <c r="I6" s="150"/>
      <c r="J6" s="151"/>
      <c r="K6" s="152"/>
      <c r="L6" s="153"/>
      <c r="M6" s="154"/>
      <c r="N6" s="155"/>
      <c r="O6" s="160"/>
      <c r="P6" s="160"/>
      <c r="Q6" s="160">
        <f>SUM(Q5)</f>
        <v>50000</v>
      </c>
      <c r="R6" s="147">
        <f>SUM(R5)</f>
        <v>15000</v>
      </c>
      <c r="S6" s="147">
        <f>SUM(S5)</f>
        <v>35000</v>
      </c>
      <c r="T6" s="148"/>
      <c r="U6" s="190"/>
    </row>
    <row r="7" spans="1:27" ht="16.5" outlineLevel="1">
      <c r="A7" s="103"/>
      <c r="B7" s="81" t="s">
        <v>182</v>
      </c>
      <c r="C7" s="81" t="s">
        <v>224</v>
      </c>
      <c r="D7" s="81">
        <v>2</v>
      </c>
      <c r="E7" s="81">
        <v>1605</v>
      </c>
      <c r="F7" s="103">
        <v>1</v>
      </c>
      <c r="G7" s="82">
        <v>41974</v>
      </c>
      <c r="H7" s="83">
        <v>42854</v>
      </c>
      <c r="I7" s="83">
        <v>42854</v>
      </c>
      <c r="J7" s="76">
        <v>86.88</v>
      </c>
      <c r="K7" s="79">
        <v>4722.34</v>
      </c>
      <c r="L7" s="77">
        <v>410277</v>
      </c>
      <c r="M7" s="78">
        <v>444423</v>
      </c>
      <c r="N7" s="80">
        <v>0.3</v>
      </c>
      <c r="O7" s="85">
        <v>3521</v>
      </c>
      <c r="P7" s="85">
        <v>3521</v>
      </c>
      <c r="Q7" s="85">
        <v>3521</v>
      </c>
      <c r="R7" s="103">
        <f>ROUND(Q7*0.3,0)</f>
        <v>1056</v>
      </c>
      <c r="S7" s="187">
        <f>Q7-R7</f>
        <v>2465</v>
      </c>
      <c r="T7" s="81" t="s">
        <v>98</v>
      </c>
      <c r="U7" s="157" t="s">
        <v>232</v>
      </c>
    </row>
    <row r="8" spans="1:27" ht="16.5">
      <c r="A8" s="147" t="s">
        <v>249</v>
      </c>
      <c r="B8" s="148"/>
      <c r="C8" s="148"/>
      <c r="D8" s="148"/>
      <c r="E8" s="148"/>
      <c r="F8" s="147">
        <f>SUM(F7)</f>
        <v>1</v>
      </c>
      <c r="G8" s="149"/>
      <c r="H8" s="150"/>
      <c r="I8" s="150"/>
      <c r="J8" s="151"/>
      <c r="K8" s="152"/>
      <c r="L8" s="153"/>
      <c r="M8" s="154"/>
      <c r="N8" s="155"/>
      <c r="O8" s="160"/>
      <c r="P8" s="160"/>
      <c r="Q8" s="160">
        <f>SUM(Q7)</f>
        <v>3521</v>
      </c>
      <c r="R8" s="147">
        <f>SUM(R7)</f>
        <v>1056</v>
      </c>
      <c r="S8" s="147">
        <f>SUM(S7)</f>
        <v>2465</v>
      </c>
      <c r="T8" s="148"/>
      <c r="U8" s="190"/>
      <c r="V8" t="s">
        <v>114</v>
      </c>
      <c r="W8" s="75">
        <f>S4+S6+S8</f>
        <v>64369</v>
      </c>
    </row>
    <row r="9" spans="1:27" ht="16.5" outlineLevel="1">
      <c r="A9" s="103"/>
      <c r="B9" s="81" t="s">
        <v>169</v>
      </c>
      <c r="C9" s="81" t="s">
        <v>224</v>
      </c>
      <c r="D9" s="81">
        <v>2</v>
      </c>
      <c r="E9" s="81">
        <v>603</v>
      </c>
      <c r="F9" s="103">
        <v>1</v>
      </c>
      <c r="G9" s="82">
        <v>41945</v>
      </c>
      <c r="H9" s="83">
        <v>42849</v>
      </c>
      <c r="I9" s="83">
        <v>42849</v>
      </c>
      <c r="J9" s="76">
        <v>62.91</v>
      </c>
      <c r="K9" s="79">
        <v>4586</v>
      </c>
      <c r="L9" s="77">
        <v>288505</v>
      </c>
      <c r="M9" s="78">
        <v>297955</v>
      </c>
      <c r="N9" s="80">
        <v>1</v>
      </c>
      <c r="O9" s="85">
        <v>206744</v>
      </c>
      <c r="P9" s="85">
        <v>206744</v>
      </c>
      <c r="Q9" s="85">
        <v>206744</v>
      </c>
      <c r="R9" s="103">
        <f>ROUND(Q9*0.3,0)</f>
        <v>62023</v>
      </c>
      <c r="S9" s="187">
        <f>Q9-R9</f>
        <v>144721</v>
      </c>
      <c r="T9" s="81" t="s">
        <v>129</v>
      </c>
      <c r="U9" s="81" t="s">
        <v>50</v>
      </c>
    </row>
    <row r="10" spans="1:27" ht="16.5" outlineLevel="1">
      <c r="A10" s="103"/>
      <c r="B10" s="81" t="s">
        <v>170</v>
      </c>
      <c r="C10" s="81" t="s">
        <v>224</v>
      </c>
      <c r="D10" s="81">
        <v>2</v>
      </c>
      <c r="E10" s="81">
        <v>702</v>
      </c>
      <c r="F10" s="103">
        <v>1</v>
      </c>
      <c r="G10" s="82">
        <v>41912</v>
      </c>
      <c r="H10" s="83">
        <v>42847</v>
      </c>
      <c r="I10" s="83">
        <v>42847</v>
      </c>
      <c r="J10" s="76">
        <v>62.91</v>
      </c>
      <c r="K10" s="79">
        <v>4616</v>
      </c>
      <c r="L10" s="77">
        <v>290393</v>
      </c>
      <c r="M10" s="78">
        <v>316565</v>
      </c>
      <c r="N10" s="80">
        <v>0.3</v>
      </c>
      <c r="O10" s="85">
        <v>3449</v>
      </c>
      <c r="P10" s="85">
        <v>3449</v>
      </c>
      <c r="Q10" s="85">
        <v>3449</v>
      </c>
      <c r="R10" s="103">
        <f>ROUND(Q10*0.3,0)</f>
        <v>1035</v>
      </c>
      <c r="S10" s="187">
        <f>Q10-R10</f>
        <v>2414</v>
      </c>
      <c r="T10" s="81" t="s">
        <v>129</v>
      </c>
      <c r="U10" s="81" t="s">
        <v>50</v>
      </c>
    </row>
    <row r="11" spans="1:27" ht="16.5">
      <c r="A11" s="147" t="s">
        <v>250</v>
      </c>
      <c r="B11" s="148"/>
      <c r="C11" s="148"/>
      <c r="D11" s="148"/>
      <c r="E11" s="148"/>
      <c r="F11" s="147">
        <f>SUM(F9:F10)</f>
        <v>2</v>
      </c>
      <c r="G11" s="149"/>
      <c r="H11" s="150"/>
      <c r="I11" s="150"/>
      <c r="J11" s="151"/>
      <c r="K11" s="152"/>
      <c r="L11" s="153"/>
      <c r="M11" s="154"/>
      <c r="N11" s="155"/>
      <c r="O11" s="160"/>
      <c r="P11" s="160"/>
      <c r="Q11" s="160">
        <f>SUM(Q9:Q10)</f>
        <v>210193</v>
      </c>
      <c r="R11" s="147">
        <f>SUM(R9:R10)</f>
        <v>63058</v>
      </c>
      <c r="S11" s="189">
        <f>SUM(S9:S10)</f>
        <v>147135</v>
      </c>
      <c r="T11" s="148"/>
      <c r="U11" s="190"/>
    </row>
    <row r="12" spans="1:27" ht="16.5" outlineLevel="1">
      <c r="A12" s="103"/>
      <c r="B12" s="81" t="s">
        <v>171</v>
      </c>
      <c r="C12" s="81" t="s">
        <v>224</v>
      </c>
      <c r="D12" s="81">
        <v>2</v>
      </c>
      <c r="E12" s="81">
        <v>803</v>
      </c>
      <c r="F12" s="103">
        <v>1</v>
      </c>
      <c r="G12" s="82">
        <v>41945</v>
      </c>
      <c r="H12" s="83">
        <v>42849</v>
      </c>
      <c r="I12" s="83">
        <v>42849</v>
      </c>
      <c r="J12" s="76">
        <v>62.91</v>
      </c>
      <c r="K12" s="79">
        <v>4636</v>
      </c>
      <c r="L12" s="77">
        <v>291651</v>
      </c>
      <c r="M12" s="78">
        <v>302811</v>
      </c>
      <c r="N12" s="80">
        <v>1</v>
      </c>
      <c r="O12" s="85">
        <v>208425</v>
      </c>
      <c r="P12" s="85">
        <v>208425</v>
      </c>
      <c r="Q12" s="85">
        <v>208425</v>
      </c>
      <c r="R12" s="103">
        <f>ROUND(Q12*0.3,0)</f>
        <v>62528</v>
      </c>
      <c r="S12" s="187">
        <f>Q12-R12</f>
        <v>145897</v>
      </c>
      <c r="T12" s="81" t="s">
        <v>130</v>
      </c>
      <c r="U12" s="81" t="s">
        <v>50</v>
      </c>
    </row>
    <row r="13" spans="1:27" ht="16.5">
      <c r="A13" s="147" t="s">
        <v>251</v>
      </c>
      <c r="B13" s="148"/>
      <c r="C13" s="148"/>
      <c r="D13" s="148"/>
      <c r="E13" s="148"/>
      <c r="F13" s="147">
        <f>SUM(F12)</f>
        <v>1</v>
      </c>
      <c r="G13" s="149"/>
      <c r="H13" s="150"/>
      <c r="I13" s="150"/>
      <c r="J13" s="151"/>
      <c r="K13" s="152"/>
      <c r="L13" s="153"/>
      <c r="M13" s="154"/>
      <c r="N13" s="155"/>
      <c r="O13" s="160"/>
      <c r="P13" s="160"/>
      <c r="Q13" s="160">
        <f>SUM(Q12)</f>
        <v>208425</v>
      </c>
      <c r="R13" s="147">
        <f>SUM(R12)</f>
        <v>62528</v>
      </c>
      <c r="S13" s="189">
        <f>SUM(S12)</f>
        <v>145897</v>
      </c>
      <c r="T13" s="148"/>
      <c r="U13" s="190"/>
      <c r="V13" t="s">
        <v>262</v>
      </c>
      <c r="W13" s="75">
        <f>S11+S13</f>
        <v>293032</v>
      </c>
    </row>
    <row r="14" spans="1:27" ht="16.5" outlineLevel="1">
      <c r="A14" s="103"/>
      <c r="B14" s="81" t="s">
        <v>147</v>
      </c>
      <c r="C14" s="81" t="s">
        <v>126</v>
      </c>
      <c r="D14" s="81">
        <v>1</v>
      </c>
      <c r="E14" s="81">
        <v>505</v>
      </c>
      <c r="F14" s="103">
        <v>1</v>
      </c>
      <c r="G14" s="82">
        <v>42589</v>
      </c>
      <c r="H14" s="83">
        <v>42853</v>
      </c>
      <c r="I14" s="83">
        <v>42853</v>
      </c>
      <c r="J14" s="76">
        <v>87.51</v>
      </c>
      <c r="K14" s="79">
        <v>5042.3900000000003</v>
      </c>
      <c r="L14" s="77">
        <v>441260</v>
      </c>
      <c r="M14" s="78">
        <v>453660</v>
      </c>
      <c r="N14" s="80">
        <v>0.3</v>
      </c>
      <c r="O14" s="85">
        <v>4232</v>
      </c>
      <c r="P14" s="85">
        <v>4232</v>
      </c>
      <c r="Q14" s="85">
        <v>4232</v>
      </c>
      <c r="R14" s="103">
        <f>ROUND(Q14*0.3,0)</f>
        <v>1270</v>
      </c>
      <c r="S14" s="187">
        <f>Q14-R14</f>
        <v>2962</v>
      </c>
      <c r="T14" s="81" t="s">
        <v>99</v>
      </c>
      <c r="U14" s="157" t="s">
        <v>227</v>
      </c>
    </row>
    <row r="15" spans="1:27" ht="16.5" outlineLevel="1">
      <c r="A15" s="103"/>
      <c r="B15" s="81" t="s">
        <v>177</v>
      </c>
      <c r="C15" s="81" t="s">
        <v>126</v>
      </c>
      <c r="D15" s="81">
        <v>2</v>
      </c>
      <c r="E15" s="81">
        <v>1304</v>
      </c>
      <c r="F15" s="103">
        <v>1</v>
      </c>
      <c r="G15" s="82">
        <v>42606</v>
      </c>
      <c r="H15" s="83">
        <v>42850</v>
      </c>
      <c r="I15" s="83">
        <v>42850</v>
      </c>
      <c r="J15" s="76">
        <v>64.5</v>
      </c>
      <c r="K15" s="79">
        <v>5611.04</v>
      </c>
      <c r="L15" s="77">
        <v>361912</v>
      </c>
      <c r="M15" s="78">
        <v>361912</v>
      </c>
      <c r="N15" s="80">
        <v>0.3</v>
      </c>
      <c r="O15" s="85">
        <v>5611</v>
      </c>
      <c r="P15" s="85">
        <v>5611</v>
      </c>
      <c r="Q15" s="85">
        <v>5611</v>
      </c>
      <c r="R15" s="103">
        <f>ROUND(Q15*0.3,0)</f>
        <v>1683</v>
      </c>
      <c r="S15" s="187">
        <f>Q15-R15</f>
        <v>3928</v>
      </c>
      <c r="T15" s="81" t="s">
        <v>99</v>
      </c>
      <c r="U15" s="157" t="s">
        <v>227</v>
      </c>
    </row>
    <row r="16" spans="1:27" ht="16.5" outlineLevel="1">
      <c r="A16" s="103"/>
      <c r="B16" s="81" t="s">
        <v>189</v>
      </c>
      <c r="C16" s="81" t="s">
        <v>126</v>
      </c>
      <c r="D16" s="81">
        <v>2</v>
      </c>
      <c r="E16" s="81">
        <v>2205</v>
      </c>
      <c r="F16" s="103">
        <v>1</v>
      </c>
      <c r="G16" s="82">
        <v>42609</v>
      </c>
      <c r="H16" s="83">
        <v>42849</v>
      </c>
      <c r="I16" s="83">
        <v>42849</v>
      </c>
      <c r="J16" s="76">
        <v>86.88</v>
      </c>
      <c r="K16" s="79">
        <v>5039.95</v>
      </c>
      <c r="L16" s="77">
        <v>437871</v>
      </c>
      <c r="M16" s="78">
        <v>437871</v>
      </c>
      <c r="N16" s="80">
        <v>0.4</v>
      </c>
      <c r="O16" s="85">
        <v>3660</v>
      </c>
      <c r="P16" s="85">
        <v>3660</v>
      </c>
      <c r="Q16" s="85">
        <v>3660</v>
      </c>
      <c r="R16" s="103">
        <f>ROUND(Q16*0.3,0)</f>
        <v>1098</v>
      </c>
      <c r="S16" s="187">
        <f>Q16-R16</f>
        <v>2562</v>
      </c>
      <c r="T16" s="81" t="s">
        <v>99</v>
      </c>
      <c r="U16" s="157" t="s">
        <v>227</v>
      </c>
    </row>
    <row r="17" spans="1:23" ht="16.5" outlineLevel="1">
      <c r="A17" s="103"/>
      <c r="B17" s="81" t="s">
        <v>196</v>
      </c>
      <c r="C17" s="81" t="s">
        <v>126</v>
      </c>
      <c r="D17" s="81">
        <v>1</v>
      </c>
      <c r="E17" s="81">
        <v>503</v>
      </c>
      <c r="F17" s="103">
        <v>1</v>
      </c>
      <c r="G17" s="82">
        <v>42537</v>
      </c>
      <c r="H17" s="83">
        <v>42845</v>
      </c>
      <c r="I17" s="82">
        <v>42845</v>
      </c>
      <c r="J17" s="76">
        <v>62.91</v>
      </c>
      <c r="K17" s="79">
        <v>5025.29</v>
      </c>
      <c r="L17" s="77">
        <v>316141</v>
      </c>
      <c r="M17" s="78">
        <v>335821</v>
      </c>
      <c r="N17" s="80">
        <v>0.3</v>
      </c>
      <c r="O17" s="85">
        <v>6715</v>
      </c>
      <c r="P17" s="85">
        <v>6715</v>
      </c>
      <c r="Q17" s="85">
        <v>6715</v>
      </c>
      <c r="R17" s="103">
        <f>ROUND(Q17*0.3,0)</f>
        <v>2015</v>
      </c>
      <c r="S17" s="187">
        <f>Q17-R17</f>
        <v>4700</v>
      </c>
      <c r="T17" s="81" t="s">
        <v>99</v>
      </c>
      <c r="U17" s="157" t="s">
        <v>227</v>
      </c>
    </row>
    <row r="18" spans="1:23" ht="16.5">
      <c r="A18" s="147" t="s">
        <v>252</v>
      </c>
      <c r="B18" s="148"/>
      <c r="C18" s="148"/>
      <c r="D18" s="148"/>
      <c r="E18" s="148"/>
      <c r="F18" s="147">
        <f>SUM(F14:F17)</f>
        <v>4</v>
      </c>
      <c r="G18" s="149"/>
      <c r="H18" s="150"/>
      <c r="I18" s="150"/>
      <c r="J18" s="151"/>
      <c r="K18" s="152"/>
      <c r="L18" s="153"/>
      <c r="M18" s="154"/>
      <c r="N18" s="155"/>
      <c r="O18" s="160"/>
      <c r="P18" s="160"/>
      <c r="Q18" s="160">
        <f>SUM(Q14:Q17)</f>
        <v>20218</v>
      </c>
      <c r="R18" s="147">
        <f>SUM(R14:R17)</f>
        <v>6066</v>
      </c>
      <c r="S18" s="189">
        <f>SUM(S14:S17)</f>
        <v>14152</v>
      </c>
      <c r="T18" s="148"/>
      <c r="U18" s="190"/>
    </row>
    <row r="19" spans="1:23" ht="16.5" outlineLevel="1">
      <c r="A19" s="103"/>
      <c r="B19" s="81" t="s">
        <v>160</v>
      </c>
      <c r="C19" s="81" t="s">
        <v>126</v>
      </c>
      <c r="D19" s="81">
        <v>1</v>
      </c>
      <c r="E19" s="81">
        <v>1701</v>
      </c>
      <c r="F19" s="103">
        <v>1</v>
      </c>
      <c r="G19" s="82">
        <v>42575</v>
      </c>
      <c r="H19" s="83">
        <v>42848</v>
      </c>
      <c r="I19" s="83">
        <v>42848</v>
      </c>
      <c r="J19" s="76">
        <v>86.88</v>
      </c>
      <c r="K19" s="79">
        <v>5136.05</v>
      </c>
      <c r="L19" s="77">
        <v>446220</v>
      </c>
      <c r="M19" s="78">
        <v>472392</v>
      </c>
      <c r="N19" s="80">
        <v>0.4</v>
      </c>
      <c r="O19" s="85">
        <v>4616</v>
      </c>
      <c r="P19" s="85">
        <v>4616</v>
      </c>
      <c r="Q19" s="85">
        <v>4616</v>
      </c>
      <c r="R19" s="103">
        <f>ROUND(Q19*0.3,0)</f>
        <v>1385</v>
      </c>
      <c r="S19" s="187">
        <f>Q19-R19</f>
        <v>3231</v>
      </c>
      <c r="T19" s="81" t="s">
        <v>129</v>
      </c>
      <c r="U19" s="157" t="s">
        <v>227</v>
      </c>
    </row>
    <row r="20" spans="1:23" ht="16.5" outlineLevel="1">
      <c r="A20" s="103"/>
      <c r="B20" s="81" t="s">
        <v>203</v>
      </c>
      <c r="C20" s="81" t="s">
        <v>224</v>
      </c>
      <c r="D20" s="81">
        <v>2</v>
      </c>
      <c r="E20" s="81">
        <v>1903</v>
      </c>
      <c r="F20" s="103">
        <v>1</v>
      </c>
      <c r="G20" s="82">
        <v>41969</v>
      </c>
      <c r="H20" s="83">
        <v>42849</v>
      </c>
      <c r="I20" s="82">
        <v>42849</v>
      </c>
      <c r="J20" s="76">
        <v>62.91</v>
      </c>
      <c r="K20" s="79">
        <v>4551.07</v>
      </c>
      <c r="L20" s="77">
        <v>286308</v>
      </c>
      <c r="M20" s="78">
        <v>286308</v>
      </c>
      <c r="N20" s="80">
        <v>0.3</v>
      </c>
      <c r="O20" s="85">
        <v>7287</v>
      </c>
      <c r="P20" s="85">
        <v>7287</v>
      </c>
      <c r="Q20" s="85">
        <v>7287</v>
      </c>
      <c r="R20" s="103">
        <f>ROUND(Q20*0.3,0)</f>
        <v>2186</v>
      </c>
      <c r="S20" s="187">
        <f>Q20-R20</f>
        <v>5101</v>
      </c>
      <c r="T20" s="81" t="s">
        <v>129</v>
      </c>
      <c r="U20" s="157" t="s">
        <v>227</v>
      </c>
    </row>
    <row r="21" spans="1:23" ht="16.5">
      <c r="A21" s="147" t="s">
        <v>253</v>
      </c>
      <c r="B21" s="148"/>
      <c r="C21" s="148"/>
      <c r="D21" s="148"/>
      <c r="E21" s="148"/>
      <c r="F21" s="147">
        <f>SUM(F19:F20)</f>
        <v>2</v>
      </c>
      <c r="G21" s="149"/>
      <c r="H21" s="150"/>
      <c r="I21" s="150"/>
      <c r="J21" s="151"/>
      <c r="K21" s="152"/>
      <c r="L21" s="153"/>
      <c r="M21" s="154"/>
      <c r="N21" s="155"/>
      <c r="O21" s="160"/>
      <c r="P21" s="160"/>
      <c r="Q21" s="160">
        <f>SUM(Q19:Q20)</f>
        <v>11903</v>
      </c>
      <c r="R21" s="147">
        <f>SUM(R19:R20)</f>
        <v>3571</v>
      </c>
      <c r="S21" s="189">
        <f>SUM(S19:S20)</f>
        <v>8332</v>
      </c>
      <c r="T21" s="148"/>
      <c r="U21" s="190"/>
    </row>
    <row r="22" spans="1:23" ht="16.5" outlineLevel="1">
      <c r="A22" s="103"/>
      <c r="B22" s="81" t="s">
        <v>159</v>
      </c>
      <c r="C22" s="81" t="s">
        <v>126</v>
      </c>
      <c r="D22" s="81">
        <v>1</v>
      </c>
      <c r="E22" s="81">
        <v>1504</v>
      </c>
      <c r="F22" s="103">
        <v>1</v>
      </c>
      <c r="G22" s="82">
        <v>42589</v>
      </c>
      <c r="H22" s="83">
        <v>42847</v>
      </c>
      <c r="I22" s="83">
        <v>42847</v>
      </c>
      <c r="J22" s="76">
        <v>62.91</v>
      </c>
      <c r="K22" s="79">
        <v>5352.54</v>
      </c>
      <c r="L22" s="77">
        <v>336728</v>
      </c>
      <c r="M22" s="78">
        <v>336728</v>
      </c>
      <c r="N22" s="80">
        <v>0.2</v>
      </c>
      <c r="O22" s="85">
        <v>6842</v>
      </c>
      <c r="P22" s="85">
        <v>6842</v>
      </c>
      <c r="Q22" s="85">
        <v>6842</v>
      </c>
      <c r="R22" s="103">
        <f>ROUND(Q22*0.3,0)</f>
        <v>2053</v>
      </c>
      <c r="S22" s="187">
        <f>Q22-R22</f>
        <v>4789</v>
      </c>
      <c r="T22" s="81" t="s">
        <v>130</v>
      </c>
      <c r="U22" s="157" t="s">
        <v>227</v>
      </c>
    </row>
    <row r="23" spans="1:23" ht="16.5" outlineLevel="1">
      <c r="A23" s="103"/>
      <c r="B23" s="81" t="s">
        <v>181</v>
      </c>
      <c r="C23" s="81" t="s">
        <v>126</v>
      </c>
      <c r="D23" s="81">
        <v>2</v>
      </c>
      <c r="E23" s="81">
        <v>1604</v>
      </c>
      <c r="F23" s="103">
        <v>1</v>
      </c>
      <c r="G23" s="82">
        <v>42598</v>
      </c>
      <c r="H23" s="83">
        <v>42850</v>
      </c>
      <c r="I23" s="83">
        <v>42850</v>
      </c>
      <c r="J23" s="76">
        <v>64.5</v>
      </c>
      <c r="K23" s="79">
        <v>5315.29</v>
      </c>
      <c r="L23" s="77">
        <v>342836</v>
      </c>
      <c r="M23" s="78">
        <v>342836</v>
      </c>
      <c r="N23" s="80">
        <v>0.3</v>
      </c>
      <c r="O23" s="85">
        <v>5315</v>
      </c>
      <c r="P23" s="85">
        <v>5315</v>
      </c>
      <c r="Q23" s="85">
        <v>5315</v>
      </c>
      <c r="R23" s="103">
        <f>ROUND(Q23*0.3,0)</f>
        <v>1595</v>
      </c>
      <c r="S23" s="187">
        <f>Q23-R23</f>
        <v>3720</v>
      </c>
      <c r="T23" s="81" t="s">
        <v>130</v>
      </c>
      <c r="U23" s="157" t="s">
        <v>227</v>
      </c>
    </row>
    <row r="24" spans="1:23" ht="16.5">
      <c r="A24" s="147" t="s">
        <v>254</v>
      </c>
      <c r="B24" s="148"/>
      <c r="C24" s="148"/>
      <c r="D24" s="148"/>
      <c r="E24" s="148"/>
      <c r="F24" s="147">
        <f>SUM(F22:F23)</f>
        <v>2</v>
      </c>
      <c r="G24" s="149"/>
      <c r="H24" s="150"/>
      <c r="I24" s="150"/>
      <c r="J24" s="151"/>
      <c r="K24" s="152"/>
      <c r="L24" s="153"/>
      <c r="M24" s="154"/>
      <c r="N24" s="155"/>
      <c r="O24" s="160"/>
      <c r="P24" s="160"/>
      <c r="Q24" s="160">
        <f>SUM(Q22:Q23)</f>
        <v>12157</v>
      </c>
      <c r="R24" s="147">
        <f>SUM(R22:R23)</f>
        <v>3648</v>
      </c>
      <c r="S24" s="189">
        <f>SUM(S22:S23)</f>
        <v>8509</v>
      </c>
      <c r="T24" s="148"/>
      <c r="U24" s="190"/>
    </row>
    <row r="25" spans="1:23" ht="16.5" outlineLevel="1">
      <c r="A25" s="103"/>
      <c r="B25" s="81" t="s">
        <v>194</v>
      </c>
      <c r="C25" s="81" t="s">
        <v>80</v>
      </c>
      <c r="D25" s="81">
        <v>2</v>
      </c>
      <c r="E25" s="81">
        <v>502</v>
      </c>
      <c r="F25" s="103">
        <v>1</v>
      </c>
      <c r="G25" s="82">
        <v>42247</v>
      </c>
      <c r="H25" s="83">
        <v>42845</v>
      </c>
      <c r="I25" s="83">
        <v>42845</v>
      </c>
      <c r="J25" s="124">
        <v>127.31</v>
      </c>
      <c r="K25" s="76">
        <v>5094.8599999999997</v>
      </c>
      <c r="L25" s="78">
        <v>648627</v>
      </c>
      <c r="M25" s="78">
        <v>648627</v>
      </c>
      <c r="N25" s="80">
        <v>0.5</v>
      </c>
      <c r="O25" s="85">
        <v>102544</v>
      </c>
      <c r="P25" s="85">
        <v>102544</v>
      </c>
      <c r="Q25" s="85">
        <v>102544</v>
      </c>
      <c r="R25" s="103">
        <f>ROUND(Q25*0.3,0)</f>
        <v>30763</v>
      </c>
      <c r="S25" s="187">
        <f>Q25-R25</f>
        <v>71781</v>
      </c>
      <c r="T25" s="81" t="s">
        <v>234</v>
      </c>
      <c r="U25" s="81" t="s">
        <v>22</v>
      </c>
    </row>
    <row r="26" spans="1:23" ht="16.5">
      <c r="A26" s="147" t="s">
        <v>255</v>
      </c>
      <c r="B26" s="148"/>
      <c r="C26" s="148"/>
      <c r="D26" s="148"/>
      <c r="E26" s="148"/>
      <c r="F26" s="147">
        <f>SUM(F25)</f>
        <v>1</v>
      </c>
      <c r="G26" s="149"/>
      <c r="H26" s="150"/>
      <c r="I26" s="150"/>
      <c r="J26" s="151"/>
      <c r="K26" s="152"/>
      <c r="L26" s="153"/>
      <c r="M26" s="154"/>
      <c r="N26" s="155"/>
      <c r="O26" s="160"/>
      <c r="P26" s="160"/>
      <c r="Q26" s="160">
        <f>SUM(Q25)</f>
        <v>102544</v>
      </c>
      <c r="R26" s="147">
        <f>SUM(R25)</f>
        <v>30763</v>
      </c>
      <c r="S26" s="189">
        <f>SUM(S25)</f>
        <v>71781</v>
      </c>
      <c r="T26" s="148"/>
      <c r="U26" s="190"/>
    </row>
    <row r="27" spans="1:23" ht="16.5" outlineLevel="1">
      <c r="A27" s="103"/>
      <c r="B27" s="81" t="s">
        <v>165</v>
      </c>
      <c r="C27" s="81" t="s">
        <v>126</v>
      </c>
      <c r="D27" s="81">
        <v>1</v>
      </c>
      <c r="E27" s="81">
        <v>2204</v>
      </c>
      <c r="F27" s="103">
        <v>1</v>
      </c>
      <c r="G27" s="82">
        <v>42589</v>
      </c>
      <c r="H27" s="83">
        <v>42845</v>
      </c>
      <c r="I27" s="83">
        <v>42845</v>
      </c>
      <c r="J27" s="76">
        <v>62.91</v>
      </c>
      <c r="K27" s="79">
        <v>4708.05</v>
      </c>
      <c r="L27" s="77">
        <v>296183</v>
      </c>
      <c r="M27" s="78">
        <v>296183</v>
      </c>
      <c r="N27" s="80">
        <v>0.6</v>
      </c>
      <c r="O27" s="85">
        <v>4222</v>
      </c>
      <c r="P27" s="85">
        <v>4222</v>
      </c>
      <c r="Q27" s="85">
        <v>4222</v>
      </c>
      <c r="R27" s="103">
        <f>ROUND(Q27*0.3,0)</f>
        <v>1267</v>
      </c>
      <c r="S27" s="187">
        <f>Q27-R27</f>
        <v>2955</v>
      </c>
      <c r="T27" s="81" t="s">
        <v>98</v>
      </c>
      <c r="U27" s="157" t="s">
        <v>227</v>
      </c>
    </row>
    <row r="28" spans="1:23" ht="16.5">
      <c r="A28" s="147" t="s">
        <v>256</v>
      </c>
      <c r="B28" s="148"/>
      <c r="C28" s="148"/>
      <c r="D28" s="148"/>
      <c r="E28" s="148"/>
      <c r="F28" s="147">
        <f>SUM(F27)</f>
        <v>1</v>
      </c>
      <c r="G28" s="149"/>
      <c r="H28" s="150"/>
      <c r="I28" s="150"/>
      <c r="J28" s="151"/>
      <c r="K28" s="152"/>
      <c r="L28" s="153"/>
      <c r="M28" s="154"/>
      <c r="N28" s="155"/>
      <c r="O28" s="160"/>
      <c r="P28" s="160"/>
      <c r="Q28" s="160">
        <f>SUM(Q27)</f>
        <v>4222</v>
      </c>
      <c r="R28" s="147">
        <f>SUM(R27)</f>
        <v>1267</v>
      </c>
      <c r="S28" s="189">
        <f>SUM(S27)</f>
        <v>2955</v>
      </c>
      <c r="T28" s="148"/>
      <c r="U28" s="190"/>
      <c r="V28" t="s">
        <v>107</v>
      </c>
      <c r="W28" s="75">
        <f>S18+S21+S24+S26+S28</f>
        <v>105729</v>
      </c>
    </row>
    <row r="29" spans="1:23" ht="16.5" outlineLevel="1">
      <c r="A29" s="103"/>
      <c r="B29" s="81" t="s">
        <v>176</v>
      </c>
      <c r="C29" s="81" t="s">
        <v>126</v>
      </c>
      <c r="D29" s="81">
        <v>2</v>
      </c>
      <c r="E29" s="81">
        <v>1303</v>
      </c>
      <c r="F29" s="103">
        <v>1</v>
      </c>
      <c r="G29" s="82">
        <v>42617</v>
      </c>
      <c r="H29" s="83">
        <v>42849</v>
      </c>
      <c r="I29" s="83">
        <v>42849</v>
      </c>
      <c r="J29" s="76">
        <v>62.91</v>
      </c>
      <c r="K29" s="79">
        <v>6142.54</v>
      </c>
      <c r="L29" s="77">
        <v>386427</v>
      </c>
      <c r="M29" s="78">
        <v>386427</v>
      </c>
      <c r="N29" s="80">
        <v>0.4</v>
      </c>
      <c r="O29" s="85">
        <v>6376</v>
      </c>
      <c r="P29" s="85">
        <v>6376</v>
      </c>
      <c r="Q29" s="85">
        <v>6376</v>
      </c>
      <c r="R29" s="103">
        <f>ROUND(Q29*0.3,0)</f>
        <v>1913</v>
      </c>
      <c r="S29" s="187">
        <f>Q29-R29</f>
        <v>4463</v>
      </c>
      <c r="T29" s="81" t="s">
        <v>99</v>
      </c>
      <c r="U29" s="191" t="s">
        <v>101</v>
      </c>
    </row>
    <row r="30" spans="1:23" ht="16.5" outlineLevel="1">
      <c r="A30" s="103"/>
      <c r="B30" s="81" t="s">
        <v>215</v>
      </c>
      <c r="C30" s="81" t="s">
        <v>224</v>
      </c>
      <c r="D30" s="81">
        <v>2</v>
      </c>
      <c r="E30" s="81">
        <v>905</v>
      </c>
      <c r="F30" s="103">
        <v>1</v>
      </c>
      <c r="G30" s="82">
        <v>41952</v>
      </c>
      <c r="H30" s="83">
        <v>42850</v>
      </c>
      <c r="I30" s="82">
        <v>42850</v>
      </c>
      <c r="J30" s="76">
        <v>86.88</v>
      </c>
      <c r="K30" s="79">
        <v>4626</v>
      </c>
      <c r="L30" s="77">
        <v>401907</v>
      </c>
      <c r="M30" s="78">
        <v>427027</v>
      </c>
      <c r="N30" s="80">
        <v>0.2</v>
      </c>
      <c r="O30" s="85">
        <v>4712</v>
      </c>
      <c r="P30" s="85">
        <v>4712</v>
      </c>
      <c r="Q30" s="85">
        <v>4712</v>
      </c>
      <c r="R30" s="103">
        <f>ROUND(Q30*0.3,0)</f>
        <v>1414</v>
      </c>
      <c r="S30" s="187">
        <f>Q30-R30</f>
        <v>3298</v>
      </c>
      <c r="T30" s="81" t="s">
        <v>99</v>
      </c>
      <c r="U30" s="157" t="s">
        <v>101</v>
      </c>
    </row>
    <row r="31" spans="1:23" ht="16.5">
      <c r="A31" s="147" t="s">
        <v>257</v>
      </c>
      <c r="B31" s="148"/>
      <c r="C31" s="148"/>
      <c r="D31" s="148"/>
      <c r="E31" s="148"/>
      <c r="F31" s="147">
        <f>SUM(F29:F30)</f>
        <v>2</v>
      </c>
      <c r="G31" s="149"/>
      <c r="H31" s="150"/>
      <c r="I31" s="150"/>
      <c r="J31" s="151"/>
      <c r="K31" s="152"/>
      <c r="L31" s="153"/>
      <c r="M31" s="154"/>
      <c r="N31" s="155"/>
      <c r="O31" s="160"/>
      <c r="P31" s="160"/>
      <c r="Q31" s="160">
        <f>SUM(Q29:Q30)</f>
        <v>11088</v>
      </c>
      <c r="R31" s="147">
        <f>SUM(R29:R30)</f>
        <v>3327</v>
      </c>
      <c r="S31" s="189">
        <f>SUM(S29:S30)</f>
        <v>7761</v>
      </c>
      <c r="T31" s="148"/>
      <c r="U31" s="190"/>
    </row>
    <row r="32" spans="1:23" ht="16.5" outlineLevel="1">
      <c r="A32" s="103"/>
      <c r="B32" s="81" t="s">
        <v>202</v>
      </c>
      <c r="C32" s="81" t="s">
        <v>224</v>
      </c>
      <c r="D32" s="81">
        <v>2</v>
      </c>
      <c r="E32" s="81">
        <v>1001</v>
      </c>
      <c r="F32" s="103">
        <v>1</v>
      </c>
      <c r="G32" s="82">
        <v>41915</v>
      </c>
      <c r="H32" s="83">
        <v>42846</v>
      </c>
      <c r="I32" s="82">
        <v>42846</v>
      </c>
      <c r="J32" s="76">
        <v>87.51</v>
      </c>
      <c r="K32" s="79">
        <v>4726</v>
      </c>
      <c r="L32" s="77">
        <v>413572</v>
      </c>
      <c r="M32" s="78">
        <v>438352</v>
      </c>
      <c r="N32" s="80">
        <v>0.3</v>
      </c>
      <c r="O32" s="85">
        <v>7124</v>
      </c>
      <c r="P32" s="85">
        <v>7124</v>
      </c>
      <c r="Q32" s="85">
        <v>7124</v>
      </c>
      <c r="R32" s="103">
        <f>ROUND(Q32*0.3,0)</f>
        <v>2137</v>
      </c>
      <c r="S32" s="187">
        <f>Q32-R32</f>
        <v>4987</v>
      </c>
      <c r="T32" s="81" t="s">
        <v>98</v>
      </c>
      <c r="U32" s="157" t="s">
        <v>101</v>
      </c>
    </row>
    <row r="33" spans="1:23" ht="16.5" outlineLevel="1">
      <c r="A33" s="103"/>
      <c r="B33" s="171" t="s">
        <v>216</v>
      </c>
      <c r="C33" s="81" t="s">
        <v>80</v>
      </c>
      <c r="D33" s="81">
        <v>2</v>
      </c>
      <c r="E33" s="81">
        <v>101</v>
      </c>
      <c r="F33" s="103">
        <v>1</v>
      </c>
      <c r="G33" s="83">
        <v>42237</v>
      </c>
      <c r="H33" s="83">
        <v>42837</v>
      </c>
      <c r="I33" s="82">
        <v>42837</v>
      </c>
      <c r="J33" s="124">
        <v>138.31</v>
      </c>
      <c r="K33" s="76">
        <v>6634.05</v>
      </c>
      <c r="L33" s="78">
        <v>917555</v>
      </c>
      <c r="M33" s="78">
        <v>917555</v>
      </c>
      <c r="N33" s="80">
        <v>0.3</v>
      </c>
      <c r="O33" s="85">
        <v>40000</v>
      </c>
      <c r="P33" s="85">
        <v>40000</v>
      </c>
      <c r="Q33" s="85">
        <v>40000</v>
      </c>
      <c r="R33" s="103">
        <f>ROUND(Q33*0.3,0)</f>
        <v>12000</v>
      </c>
      <c r="S33" s="187">
        <f>Q33-R33</f>
        <v>28000</v>
      </c>
      <c r="T33" s="81" t="s">
        <v>98</v>
      </c>
      <c r="U33" s="81" t="s">
        <v>101</v>
      </c>
    </row>
    <row r="34" spans="1:23" ht="16.5">
      <c r="A34" s="147" t="s">
        <v>258</v>
      </c>
      <c r="B34" s="148"/>
      <c r="C34" s="148"/>
      <c r="D34" s="148"/>
      <c r="E34" s="148"/>
      <c r="F34" s="147">
        <f>SUM(F32:F33)</f>
        <v>2</v>
      </c>
      <c r="G34" s="149"/>
      <c r="H34" s="150"/>
      <c r="I34" s="150"/>
      <c r="J34" s="151"/>
      <c r="K34" s="152"/>
      <c r="L34" s="153"/>
      <c r="M34" s="154"/>
      <c r="N34" s="155"/>
      <c r="O34" s="160"/>
      <c r="P34" s="160"/>
      <c r="Q34" s="160">
        <f>SUM(Q32:Q33)</f>
        <v>47124</v>
      </c>
      <c r="R34" s="147">
        <f>SUM(R32:R33)</f>
        <v>14137</v>
      </c>
      <c r="S34" s="147">
        <f>SUM(S32:S33)</f>
        <v>32987</v>
      </c>
      <c r="T34" s="148"/>
      <c r="U34" s="190"/>
      <c r="V34" t="s">
        <v>106</v>
      </c>
      <c r="W34" s="75">
        <f>S31+S34</f>
        <v>40748</v>
      </c>
    </row>
    <row r="35" spans="1:23" ht="16.5" outlineLevel="1">
      <c r="A35" s="103"/>
      <c r="B35" s="81" t="s">
        <v>200</v>
      </c>
      <c r="C35" s="81" t="s">
        <v>126</v>
      </c>
      <c r="D35" s="81">
        <v>1</v>
      </c>
      <c r="E35" s="81">
        <v>401</v>
      </c>
      <c r="F35" s="103">
        <v>1</v>
      </c>
      <c r="G35" s="82">
        <v>42589</v>
      </c>
      <c r="H35" s="83">
        <v>42853</v>
      </c>
      <c r="I35" s="82">
        <v>42853</v>
      </c>
      <c r="J35" s="76">
        <v>86.88</v>
      </c>
      <c r="K35" s="79">
        <v>4986.29</v>
      </c>
      <c r="L35" s="77">
        <v>433209</v>
      </c>
      <c r="M35" s="78">
        <v>448749</v>
      </c>
      <c r="N35" s="80">
        <v>0.2</v>
      </c>
      <c r="O35" s="85">
        <v>4321</v>
      </c>
      <c r="P35" s="85">
        <v>4321</v>
      </c>
      <c r="Q35" s="85">
        <v>4321</v>
      </c>
      <c r="R35" s="103">
        <f>ROUND(Q35*0.3,0)</f>
        <v>1296</v>
      </c>
      <c r="S35" s="187">
        <f>Q35-R35</f>
        <v>3025</v>
      </c>
      <c r="T35" s="81" t="s">
        <v>99</v>
      </c>
      <c r="U35" s="191" t="s">
        <v>231</v>
      </c>
    </row>
    <row r="36" spans="1:23" ht="16.5">
      <c r="A36" s="147" t="s">
        <v>259</v>
      </c>
      <c r="B36" s="148"/>
      <c r="C36" s="148"/>
      <c r="D36" s="148"/>
      <c r="E36" s="148"/>
      <c r="F36" s="147">
        <f>SUM(F35)</f>
        <v>1</v>
      </c>
      <c r="G36" s="149"/>
      <c r="H36" s="150"/>
      <c r="I36" s="150"/>
      <c r="J36" s="151"/>
      <c r="K36" s="152"/>
      <c r="L36" s="153"/>
      <c r="M36" s="154"/>
      <c r="N36" s="155"/>
      <c r="O36" s="160"/>
      <c r="P36" s="160"/>
      <c r="Q36" s="160">
        <f>SUM(Q35)</f>
        <v>4321</v>
      </c>
      <c r="R36" s="147">
        <f>SUM(R35)</f>
        <v>1296</v>
      </c>
      <c r="S36" s="189">
        <f>SUM(S35)</f>
        <v>3025</v>
      </c>
      <c r="T36" s="148"/>
      <c r="U36" s="190"/>
    </row>
    <row r="37" spans="1:23" ht="16.5" outlineLevel="1">
      <c r="A37" s="103"/>
      <c r="B37" s="81" t="s">
        <v>212</v>
      </c>
      <c r="C37" s="81" t="s">
        <v>82</v>
      </c>
      <c r="D37" s="81">
        <v>1</v>
      </c>
      <c r="E37" s="81">
        <v>1702</v>
      </c>
      <c r="F37" s="103">
        <v>1</v>
      </c>
      <c r="G37" s="82">
        <v>42416</v>
      </c>
      <c r="H37" s="83">
        <v>42727</v>
      </c>
      <c r="I37" s="82">
        <v>42849</v>
      </c>
      <c r="J37" s="76">
        <v>83.33</v>
      </c>
      <c r="K37" s="79">
        <v>4471.2299999999996</v>
      </c>
      <c r="L37" s="77">
        <v>372588</v>
      </c>
      <c r="M37" s="77">
        <v>394408</v>
      </c>
      <c r="N37" s="80">
        <v>1</v>
      </c>
      <c r="O37" s="85">
        <v>260000</v>
      </c>
      <c r="P37" s="85">
        <v>260000</v>
      </c>
      <c r="Q37" s="85">
        <v>260000</v>
      </c>
      <c r="R37" s="103">
        <f>ROUND(Q37*0.3,0)</f>
        <v>78000</v>
      </c>
      <c r="S37" s="187">
        <f>Q37-R37</f>
        <v>182000</v>
      </c>
      <c r="T37" s="81" t="s">
        <v>103</v>
      </c>
      <c r="U37" s="81" t="s">
        <v>231</v>
      </c>
    </row>
    <row r="38" spans="1:23" ht="16.5">
      <c r="A38" s="147" t="s">
        <v>260</v>
      </c>
      <c r="B38" s="148"/>
      <c r="C38" s="148"/>
      <c r="D38" s="148"/>
      <c r="E38" s="148"/>
      <c r="F38" s="147">
        <f>SUM(F37)</f>
        <v>1</v>
      </c>
      <c r="G38" s="149"/>
      <c r="H38" s="150"/>
      <c r="I38" s="150"/>
      <c r="J38" s="151"/>
      <c r="K38" s="152"/>
      <c r="L38" s="153"/>
      <c r="M38" s="154"/>
      <c r="N38" s="155"/>
      <c r="O38" s="160"/>
      <c r="P38" s="160"/>
      <c r="Q38" s="160">
        <f>SUM(Q37)</f>
        <v>260000</v>
      </c>
      <c r="R38" s="147">
        <f>SUM(R37)</f>
        <v>78000</v>
      </c>
      <c r="S38" s="189">
        <f>SUM(S37)</f>
        <v>182000</v>
      </c>
      <c r="T38" s="148"/>
      <c r="U38" s="190"/>
    </row>
    <row r="39" spans="1:23" ht="16.5" outlineLevel="1">
      <c r="A39" s="103"/>
      <c r="B39" s="81" t="s">
        <v>201</v>
      </c>
      <c r="C39" s="81" t="s">
        <v>224</v>
      </c>
      <c r="D39" s="81">
        <v>2</v>
      </c>
      <c r="E39" s="81">
        <v>801</v>
      </c>
      <c r="F39" s="103">
        <v>1</v>
      </c>
      <c r="G39" s="82">
        <v>41891</v>
      </c>
      <c r="H39" s="83">
        <v>42849</v>
      </c>
      <c r="I39" s="82">
        <v>42849</v>
      </c>
      <c r="J39" s="76">
        <v>87.51</v>
      </c>
      <c r="K39" s="79">
        <v>4586</v>
      </c>
      <c r="L39" s="77">
        <v>401321</v>
      </c>
      <c r="M39" s="78">
        <v>439261</v>
      </c>
      <c r="N39" s="80">
        <v>0.6</v>
      </c>
      <c r="O39" s="85">
        <v>130511</v>
      </c>
      <c r="P39" s="85">
        <v>130511</v>
      </c>
      <c r="Q39" s="85">
        <v>130511</v>
      </c>
      <c r="R39" s="103">
        <f>ROUND(Q39*0.3,0)</f>
        <v>39153</v>
      </c>
      <c r="S39" s="187">
        <f>Q39-R39</f>
        <v>91358</v>
      </c>
      <c r="T39" s="81" t="s">
        <v>98</v>
      </c>
      <c r="U39" s="81" t="s">
        <v>25</v>
      </c>
    </row>
    <row r="40" spans="1:23" ht="16.5">
      <c r="A40" s="147" t="s">
        <v>261</v>
      </c>
      <c r="B40" s="148"/>
      <c r="C40" s="148"/>
      <c r="D40" s="148"/>
      <c r="E40" s="148"/>
      <c r="F40" s="147">
        <f>SUM(F39)</f>
        <v>1</v>
      </c>
      <c r="G40" s="149"/>
      <c r="H40" s="150"/>
      <c r="I40" s="150"/>
      <c r="J40" s="151"/>
      <c r="K40" s="152"/>
      <c r="L40" s="153"/>
      <c r="M40" s="154"/>
      <c r="N40" s="155"/>
      <c r="O40" s="160"/>
      <c r="P40" s="160"/>
      <c r="Q40" s="160">
        <f>SUM(Q39)</f>
        <v>130511</v>
      </c>
      <c r="R40" s="147">
        <f>SUM(R39)</f>
        <v>39153</v>
      </c>
      <c r="S40" s="147">
        <f>SUM(S39)</f>
        <v>91358</v>
      </c>
      <c r="T40" s="148"/>
      <c r="U40" s="190"/>
      <c r="V40" t="s">
        <v>263</v>
      </c>
      <c r="W40" s="75">
        <f>S36+S38+S40</f>
        <v>276383</v>
      </c>
    </row>
    <row r="41" spans="1:23" ht="24" customHeight="1">
      <c r="A41" s="116" t="s">
        <v>112</v>
      </c>
      <c r="B41" s="88"/>
      <c r="C41" s="88"/>
      <c r="D41" s="89"/>
      <c r="E41" s="89"/>
      <c r="F41" s="88">
        <f>F4+F6+F8+F11+F13+F18+F21+F24+F26+F28+F31+F34+F36+F38+F40</f>
        <v>23</v>
      </c>
      <c r="G41" s="89"/>
      <c r="H41" s="89"/>
      <c r="I41" s="89"/>
      <c r="J41" s="90"/>
      <c r="K41" s="90"/>
      <c r="L41" s="91"/>
      <c r="M41" s="91"/>
      <c r="N41" s="88"/>
      <c r="O41" s="91"/>
      <c r="P41" s="91"/>
      <c r="Q41" s="91">
        <f>Q4+Q6+Q8+Q11+Q13+Q18+Q21+Q24+Q26+Q28+Q31+Q34+Q36+Q38+Q40</f>
        <v>1114662</v>
      </c>
      <c r="R41" s="91">
        <f t="shared" ref="R41:S41" si="0">R4+R6+R8+R11+R13+R18+R21+R24+R26+R28+R31+R34+R36+R38+R40</f>
        <v>334401</v>
      </c>
      <c r="S41" s="91">
        <f t="shared" si="0"/>
        <v>780261</v>
      </c>
      <c r="T41" s="116"/>
      <c r="U41" s="106"/>
    </row>
  </sheetData>
  <sortState ref="A2:AA25">
    <sortCondition ref="U2:U25"/>
    <sortCondition ref="T2:T25"/>
  </sortState>
  <phoneticPr fontId="18" type="noConversion"/>
  <pageMargins left="0" right="0" top="0" bottom="0" header="0.31496062992125984" footer="0.31496062992125984"/>
  <pageSetup paperSize="9" scale="7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zoomScale="80" zoomScaleNormal="80" workbookViewId="0">
      <pane ySplit="2" topLeftCell="A3" activePane="bottomLeft" state="frozen"/>
      <selection pane="bottomLeft" activeCell="P18" sqref="P18"/>
    </sheetView>
  </sheetViews>
  <sheetFormatPr defaultColWidth="9" defaultRowHeight="13.5" outlineLevelRow="1" outlineLevelCol="1"/>
  <cols>
    <col min="1" max="1" width="6.625" customWidth="1"/>
    <col min="2" max="2" width="13.875" customWidth="1"/>
    <col min="3" max="3" width="6.125" customWidth="1"/>
    <col min="4" max="4" width="4.875" customWidth="1"/>
    <col min="5" max="5" width="6.75" customWidth="1"/>
    <col min="6" max="6" width="4.5" customWidth="1"/>
    <col min="7" max="7" width="11.75" hidden="1" customWidth="1" outlineLevel="1"/>
    <col min="8" max="8" width="13.5" hidden="1" customWidth="1" outlineLevel="1"/>
    <col min="9" max="9" width="12" hidden="1" customWidth="1" outlineLevel="1"/>
    <col min="10" max="10" width="10.375" hidden="1" customWidth="1" outlineLevel="1"/>
    <col min="11" max="11" width="11.75" hidden="1" customWidth="1" outlineLevel="1"/>
    <col min="12" max="12" width="12.125" hidden="1" customWidth="1" outlineLevel="1"/>
    <col min="13" max="13" width="11.125" hidden="1" customWidth="1" outlineLevel="1"/>
    <col min="14" max="14" width="7.75" customWidth="1" collapsed="1"/>
    <col min="15" max="16" width="9.625" customWidth="1"/>
    <col min="17" max="17" width="12.25" customWidth="1"/>
  </cols>
  <sheetData>
    <row r="1" spans="1:22" s="28" customFormat="1" ht="33.75" customHeight="1">
      <c r="A1" s="29" t="s">
        <v>264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</row>
    <row r="2" spans="1:22" s="34" customFormat="1" ht="27.75" customHeight="1">
      <c r="A2" s="37" t="s">
        <v>0</v>
      </c>
      <c r="B2" s="37" t="s">
        <v>1</v>
      </c>
      <c r="C2" s="37" t="s">
        <v>2</v>
      </c>
      <c r="D2" s="38" t="s">
        <v>3</v>
      </c>
      <c r="E2" s="38" t="s">
        <v>4</v>
      </c>
      <c r="F2" s="37" t="s">
        <v>5</v>
      </c>
      <c r="G2" s="38" t="s">
        <v>6</v>
      </c>
      <c r="H2" s="38" t="s">
        <v>7</v>
      </c>
      <c r="I2" s="38" t="s">
        <v>26</v>
      </c>
      <c r="J2" s="48" t="s">
        <v>9</v>
      </c>
      <c r="K2" s="48" t="s">
        <v>10</v>
      </c>
      <c r="L2" s="49" t="s">
        <v>11</v>
      </c>
      <c r="M2" s="49" t="s">
        <v>12</v>
      </c>
      <c r="N2" s="37" t="s">
        <v>13</v>
      </c>
      <c r="O2" s="49" t="s">
        <v>14</v>
      </c>
      <c r="P2" s="49" t="s">
        <v>15</v>
      </c>
      <c r="Q2" s="48" t="s">
        <v>16</v>
      </c>
      <c r="R2" s="37" t="s">
        <v>17</v>
      </c>
      <c r="S2" s="59" t="s">
        <v>18</v>
      </c>
    </row>
    <row r="3" spans="1:22" s="92" customFormat="1" ht="20.25" customHeight="1" outlineLevel="1">
      <c r="A3" s="103"/>
      <c r="B3" s="107" t="s">
        <v>265</v>
      </c>
      <c r="C3" s="107" t="s">
        <v>55</v>
      </c>
      <c r="D3" s="107">
        <v>1</v>
      </c>
      <c r="E3" s="81">
        <v>804</v>
      </c>
      <c r="F3" s="103">
        <v>1</v>
      </c>
      <c r="G3" s="83">
        <v>41433</v>
      </c>
      <c r="H3" s="108">
        <v>42546</v>
      </c>
      <c r="I3" s="164">
        <v>42835</v>
      </c>
      <c r="J3" s="76">
        <v>120.31</v>
      </c>
      <c r="K3" s="76">
        <v>4056.44</v>
      </c>
      <c r="L3" s="77">
        <v>488030</v>
      </c>
      <c r="M3" s="78">
        <v>504521</v>
      </c>
      <c r="N3" s="109">
        <v>0.5</v>
      </c>
      <c r="O3" s="110">
        <v>240000</v>
      </c>
      <c r="P3" s="110">
        <v>240000</v>
      </c>
      <c r="Q3" s="110">
        <v>240000</v>
      </c>
      <c r="R3" s="81" t="s">
        <v>110</v>
      </c>
      <c r="S3" s="81" t="s">
        <v>51</v>
      </c>
      <c r="T3" s="39"/>
      <c r="U3" s="39"/>
      <c r="V3" s="39"/>
    </row>
    <row r="4" spans="1:22" s="92" customFormat="1" ht="20.25" customHeight="1">
      <c r="A4" s="159" t="s">
        <v>245</v>
      </c>
      <c r="B4" s="148"/>
      <c r="C4" s="148"/>
      <c r="D4" s="148"/>
      <c r="E4" s="148"/>
      <c r="F4" s="147">
        <v>1</v>
      </c>
      <c r="G4" s="150"/>
      <c r="H4" s="150"/>
      <c r="I4" s="165"/>
      <c r="J4" s="151"/>
      <c r="K4" s="151"/>
      <c r="L4" s="153"/>
      <c r="M4" s="154"/>
      <c r="N4" s="155"/>
      <c r="O4" s="161"/>
      <c r="P4" s="161"/>
      <c r="Q4" s="161">
        <f>SUM(Q3)</f>
        <v>240000</v>
      </c>
      <c r="R4" s="148"/>
      <c r="S4" s="148"/>
      <c r="T4" s="39"/>
      <c r="U4" s="39"/>
      <c r="V4" s="39"/>
    </row>
    <row r="5" spans="1:22" s="92" customFormat="1" ht="20.25" customHeight="1" outlineLevel="1">
      <c r="A5" s="103"/>
      <c r="B5" s="107" t="s">
        <v>266</v>
      </c>
      <c r="C5" s="107" t="s">
        <v>55</v>
      </c>
      <c r="D5" s="107">
        <v>2</v>
      </c>
      <c r="E5" s="81">
        <v>304</v>
      </c>
      <c r="F5" s="103">
        <v>1</v>
      </c>
      <c r="G5" s="83">
        <v>41400</v>
      </c>
      <c r="H5" s="108">
        <v>42530</v>
      </c>
      <c r="I5" s="164">
        <v>42836</v>
      </c>
      <c r="J5" s="76">
        <v>120.28</v>
      </c>
      <c r="K5" s="76">
        <v>3788</v>
      </c>
      <c r="L5" s="77">
        <v>455621</v>
      </c>
      <c r="M5" s="78">
        <v>464287</v>
      </c>
      <c r="N5" s="109">
        <v>0.3</v>
      </c>
      <c r="O5" s="110">
        <v>310000</v>
      </c>
      <c r="P5" s="110">
        <v>310000</v>
      </c>
      <c r="Q5" s="110">
        <v>310000</v>
      </c>
      <c r="R5" s="81" t="s">
        <v>267</v>
      </c>
      <c r="S5" s="81" t="s">
        <v>268</v>
      </c>
      <c r="T5" s="39"/>
      <c r="U5" s="39"/>
      <c r="V5" s="39"/>
    </row>
    <row r="6" spans="1:22" s="92" customFormat="1" ht="20.25" customHeight="1">
      <c r="A6" s="159" t="s">
        <v>241</v>
      </c>
      <c r="B6" s="148"/>
      <c r="C6" s="148"/>
      <c r="D6" s="148"/>
      <c r="E6" s="148"/>
      <c r="F6" s="147">
        <v>1</v>
      </c>
      <c r="G6" s="150"/>
      <c r="H6" s="150"/>
      <c r="I6" s="165"/>
      <c r="J6" s="151"/>
      <c r="K6" s="151"/>
      <c r="L6" s="153"/>
      <c r="M6" s="154"/>
      <c r="N6" s="155"/>
      <c r="O6" s="161"/>
      <c r="P6" s="161"/>
      <c r="Q6" s="161">
        <f>SUM(Q5)</f>
        <v>310000</v>
      </c>
      <c r="R6" s="148"/>
      <c r="S6" s="148"/>
      <c r="T6" s="39"/>
      <c r="U6" s="39"/>
      <c r="V6" s="39"/>
    </row>
    <row r="7" spans="1:22" s="92" customFormat="1" ht="20.25" customHeight="1" outlineLevel="1">
      <c r="A7" s="103"/>
      <c r="B7" s="81" t="s">
        <v>269</v>
      </c>
      <c r="C7" s="107" t="s">
        <v>55</v>
      </c>
      <c r="D7" s="107">
        <v>2</v>
      </c>
      <c r="E7" s="81">
        <v>2004</v>
      </c>
      <c r="F7" s="103">
        <v>1</v>
      </c>
      <c r="G7" s="83">
        <v>41366</v>
      </c>
      <c r="H7" s="108">
        <v>42572</v>
      </c>
      <c r="I7" s="164">
        <v>42846</v>
      </c>
      <c r="J7" s="76">
        <v>120.28</v>
      </c>
      <c r="K7" s="76">
        <v>3768</v>
      </c>
      <c r="L7" s="77">
        <v>453215</v>
      </c>
      <c r="M7" s="78">
        <v>461730</v>
      </c>
      <c r="N7" s="109">
        <v>0.3</v>
      </c>
      <c r="O7" s="110">
        <v>230000</v>
      </c>
      <c r="P7" s="110">
        <v>230000</v>
      </c>
      <c r="Q7" s="110">
        <v>230000</v>
      </c>
      <c r="R7" s="81" t="s">
        <v>270</v>
      </c>
      <c r="S7" s="81" t="s">
        <v>111</v>
      </c>
      <c r="T7" s="39"/>
      <c r="U7" s="39"/>
      <c r="V7" s="40"/>
    </row>
    <row r="8" spans="1:22" ht="19.5" customHeight="1">
      <c r="A8" s="159" t="s">
        <v>133</v>
      </c>
      <c r="B8" s="148"/>
      <c r="C8" s="148"/>
      <c r="D8" s="148"/>
      <c r="E8" s="148"/>
      <c r="F8" s="147">
        <v>1</v>
      </c>
      <c r="G8" s="150"/>
      <c r="H8" s="150"/>
      <c r="I8" s="165"/>
      <c r="J8" s="151"/>
      <c r="K8" s="151"/>
      <c r="L8" s="153"/>
      <c r="M8" s="154"/>
      <c r="N8" s="155"/>
      <c r="O8" s="161"/>
      <c r="P8" s="161"/>
      <c r="Q8" s="161">
        <f>SUM(Q7)</f>
        <v>230000</v>
      </c>
      <c r="R8" s="148"/>
      <c r="S8" s="148"/>
    </row>
    <row r="9" spans="1:22" ht="30" customHeight="1">
      <c r="A9" s="84" t="s">
        <v>136</v>
      </c>
      <c r="B9" s="37"/>
      <c r="C9" s="37"/>
      <c r="D9" s="38"/>
      <c r="E9" s="38"/>
      <c r="F9" s="37">
        <f>F4+F6+F8</f>
        <v>3</v>
      </c>
      <c r="G9" s="38"/>
      <c r="H9" s="38"/>
      <c r="I9" s="38"/>
      <c r="J9" s="48"/>
      <c r="K9" s="48"/>
      <c r="L9" s="49"/>
      <c r="M9" s="49"/>
      <c r="N9" s="37"/>
      <c r="O9" s="49"/>
      <c r="P9" s="49"/>
      <c r="Q9" s="49">
        <f>Q4+Q6+Q8</f>
        <v>780000</v>
      </c>
      <c r="R9" s="37"/>
      <c r="S9" s="59"/>
    </row>
  </sheetData>
  <autoFilter ref="A2:T2">
    <sortState ref="A3:T24">
      <sortCondition ref="R2"/>
    </sortState>
  </autoFilter>
  <phoneticPr fontId="18" type="noConversion"/>
  <conditionalFormatting sqref="B3:B7">
    <cfRule type="duplicateValues" dxfId="3" priority="2" stopIfTrue="1"/>
  </conditionalFormatting>
  <conditionalFormatting sqref="B8">
    <cfRule type="duplicateValues" dxfId="2" priority="1" stopIfTrue="1"/>
  </conditionalFormatting>
  <pageMargins left="0" right="0" top="0.74803149606299213" bottom="0.74803149606299213" header="0.31496062992125984" footer="0.31496062992125984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L15" sqref="L15"/>
    </sheetView>
  </sheetViews>
  <sheetFormatPr defaultRowHeight="13.5" outlineLevelRow="1"/>
  <cols>
    <col min="6" max="6" width="12.625" customWidth="1"/>
    <col min="7" max="7" width="11.875" customWidth="1"/>
    <col min="8" max="8" width="14.25" customWidth="1"/>
    <col min="12" max="12" width="10.5" bestFit="1" customWidth="1"/>
  </cols>
  <sheetData>
    <row r="1" spans="1:16">
      <c r="A1" t="s">
        <v>336</v>
      </c>
    </row>
    <row r="2" spans="1:16" s="32" customFormat="1" ht="38.25" customHeight="1">
      <c r="A2" s="96" t="s">
        <v>0</v>
      </c>
      <c r="B2" s="96" t="s">
        <v>1</v>
      </c>
      <c r="C2" s="97" t="s">
        <v>4</v>
      </c>
      <c r="D2" s="98" t="s">
        <v>27</v>
      </c>
      <c r="E2" s="128" t="s">
        <v>91</v>
      </c>
      <c r="F2" s="128" t="s">
        <v>59</v>
      </c>
      <c r="G2" s="128" t="s">
        <v>89</v>
      </c>
      <c r="H2" s="128" t="s">
        <v>90</v>
      </c>
      <c r="I2" s="99" t="s">
        <v>28</v>
      </c>
      <c r="J2" s="99" t="s">
        <v>14</v>
      </c>
      <c r="K2" s="99" t="s">
        <v>15</v>
      </c>
      <c r="L2" s="98" t="s">
        <v>16</v>
      </c>
      <c r="M2" s="96" t="s">
        <v>17</v>
      </c>
      <c r="N2" s="112" t="s">
        <v>18</v>
      </c>
      <c r="O2" s="95"/>
      <c r="P2" s="95"/>
    </row>
    <row r="3" spans="1:16" outlineLevel="1">
      <c r="B3" s="192" t="s">
        <v>278</v>
      </c>
      <c r="C3" s="192" t="s">
        <v>279</v>
      </c>
      <c r="D3" s="192">
        <v>19</v>
      </c>
      <c r="E3" s="103">
        <v>1</v>
      </c>
      <c r="F3" s="94">
        <v>42664</v>
      </c>
      <c r="G3" s="94">
        <v>42850</v>
      </c>
      <c r="H3" s="94">
        <v>42850</v>
      </c>
      <c r="I3" s="93">
        <v>97500</v>
      </c>
      <c r="J3" s="193">
        <v>87500</v>
      </c>
      <c r="K3" s="193">
        <v>87500</v>
      </c>
      <c r="L3" s="93">
        <v>97500</v>
      </c>
      <c r="M3" s="101" t="s">
        <v>104</v>
      </c>
      <c r="N3" s="113" t="s">
        <v>334</v>
      </c>
    </row>
    <row r="4" spans="1:16" ht="14.25" outlineLevel="1">
      <c r="B4" s="192" t="s">
        <v>288</v>
      </c>
      <c r="C4" s="192" t="s">
        <v>285</v>
      </c>
      <c r="D4" s="192">
        <v>334</v>
      </c>
      <c r="E4" s="103">
        <v>1</v>
      </c>
      <c r="F4" s="94">
        <v>42742</v>
      </c>
      <c r="G4" s="94">
        <v>42836</v>
      </c>
      <c r="H4" s="94">
        <v>42836</v>
      </c>
      <c r="I4" s="93">
        <v>82500</v>
      </c>
      <c r="J4" s="194">
        <v>77500</v>
      </c>
      <c r="K4" s="194">
        <v>77500</v>
      </c>
      <c r="L4" s="93">
        <v>82500</v>
      </c>
      <c r="M4" s="101" t="s">
        <v>104</v>
      </c>
      <c r="N4" s="113" t="s">
        <v>335</v>
      </c>
    </row>
    <row r="5" spans="1:16">
      <c r="A5" s="158" t="s">
        <v>240</v>
      </c>
      <c r="B5" s="166"/>
      <c r="C5" s="166"/>
      <c r="D5" s="166"/>
      <c r="E5" s="147">
        <f>SUM(E3:E4)</f>
        <v>2</v>
      </c>
      <c r="F5" s="167"/>
      <c r="G5" s="167"/>
      <c r="H5" s="167"/>
      <c r="I5" s="168"/>
      <c r="J5" s="195"/>
      <c r="K5" s="195"/>
      <c r="L5" s="168">
        <f>SUM(L3:L4)</f>
        <v>180000</v>
      </c>
      <c r="M5" s="169"/>
      <c r="N5" s="196"/>
    </row>
    <row r="6" spans="1:16" outlineLevel="1">
      <c r="B6" s="192" t="s">
        <v>280</v>
      </c>
      <c r="C6" s="192" t="s">
        <v>281</v>
      </c>
      <c r="D6" s="192">
        <v>507</v>
      </c>
      <c r="E6" s="103">
        <v>1</v>
      </c>
      <c r="F6" s="94">
        <v>42681</v>
      </c>
      <c r="G6" s="94">
        <v>42841</v>
      </c>
      <c r="H6" s="94">
        <v>42841</v>
      </c>
      <c r="I6" s="93">
        <v>92500</v>
      </c>
      <c r="J6" s="193">
        <v>91500</v>
      </c>
      <c r="K6" s="193">
        <v>91500</v>
      </c>
      <c r="L6" s="93">
        <v>92500</v>
      </c>
      <c r="M6" s="101" t="s">
        <v>56</v>
      </c>
      <c r="N6" s="113" t="s">
        <v>335</v>
      </c>
    </row>
    <row r="7" spans="1:16">
      <c r="A7" s="158" t="s">
        <v>56</v>
      </c>
      <c r="B7" s="166"/>
      <c r="C7" s="166"/>
      <c r="D7" s="166"/>
      <c r="E7" s="147">
        <f>SUM(E6:E6)</f>
        <v>1</v>
      </c>
      <c r="F7" s="167"/>
      <c r="G7" s="167"/>
      <c r="H7" s="167"/>
      <c r="I7" s="168"/>
      <c r="J7" s="195"/>
      <c r="K7" s="195"/>
      <c r="L7" s="168">
        <f>SUM(L6:L6)</f>
        <v>92500</v>
      </c>
      <c r="M7" s="169"/>
      <c r="N7" s="196"/>
    </row>
    <row r="8" spans="1:16">
      <c r="B8" s="192" t="s">
        <v>294</v>
      </c>
      <c r="C8" s="192" t="s">
        <v>295</v>
      </c>
      <c r="D8" s="192">
        <v>641</v>
      </c>
      <c r="E8" s="103">
        <v>1</v>
      </c>
      <c r="F8" s="94">
        <v>42149</v>
      </c>
      <c r="G8" s="94">
        <v>42807</v>
      </c>
      <c r="H8" s="94">
        <v>42849</v>
      </c>
      <c r="I8" s="93">
        <v>90000</v>
      </c>
      <c r="J8" s="193">
        <v>50000</v>
      </c>
      <c r="K8" s="193">
        <v>50000</v>
      </c>
      <c r="L8" s="93">
        <v>90000</v>
      </c>
      <c r="M8" s="101" t="s">
        <v>84</v>
      </c>
      <c r="N8" s="220" t="s">
        <v>337</v>
      </c>
    </row>
    <row r="9" spans="1:16">
      <c r="A9" s="158" t="s">
        <v>338</v>
      </c>
      <c r="B9" s="221"/>
      <c r="C9" s="221"/>
      <c r="D9" s="221"/>
      <c r="E9" s="221">
        <f>SUM(E8)</f>
        <v>1</v>
      </c>
      <c r="F9" s="221"/>
      <c r="G9" s="221"/>
      <c r="H9" s="221"/>
      <c r="I9" s="221"/>
      <c r="J9" s="221"/>
      <c r="K9" s="221"/>
      <c r="L9" s="222">
        <f>SUM(L8)</f>
        <v>90000</v>
      </c>
      <c r="M9" s="221"/>
      <c r="N9" s="221"/>
    </row>
    <row r="10" spans="1:16">
      <c r="E10">
        <f>E5+E7+E9</f>
        <v>4</v>
      </c>
      <c r="L10" s="219">
        <f>L5+L7+L9</f>
        <v>362500</v>
      </c>
    </row>
  </sheetData>
  <phoneticPr fontId="3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>
      <pane xSplit="1" ySplit="2" topLeftCell="B7" activePane="bottomRight" state="frozen"/>
      <selection pane="topRight" activeCell="B1" sqref="B1"/>
      <selection pane="bottomLeft" activeCell="A3" sqref="A3"/>
      <selection pane="bottomRight" activeCell="L26" sqref="L26"/>
    </sheetView>
  </sheetViews>
  <sheetFormatPr defaultColWidth="9" defaultRowHeight="13.5" outlineLevelRow="1" outlineLevelCol="1"/>
  <cols>
    <col min="1" max="1" width="6.375" customWidth="1"/>
    <col min="2" max="2" width="11.25" customWidth="1"/>
    <col min="3" max="3" width="5.75" customWidth="1"/>
    <col min="4" max="4" width="6.375" customWidth="1"/>
    <col min="5" max="5" width="5.25" customWidth="1"/>
    <col min="6" max="6" width="10.75" hidden="1" customWidth="1" outlineLevel="1"/>
    <col min="7" max="7" width="11.5" hidden="1" customWidth="1" outlineLevel="1"/>
    <col min="8" max="8" width="12.125" hidden="1" customWidth="1" outlineLevel="1"/>
    <col min="9" max="9" width="10.5" hidden="1" customWidth="1" outlineLevel="1"/>
    <col min="10" max="10" width="9.125" hidden="1" customWidth="1" outlineLevel="1"/>
    <col min="11" max="11" width="10.875" customWidth="1" collapsed="1"/>
    <col min="12" max="12" width="12.625" customWidth="1"/>
    <col min="14" max="14" width="9.5" style="113" bestFit="1" customWidth="1"/>
    <col min="15" max="15" width="10.5" bestFit="1" customWidth="1"/>
  </cols>
  <sheetData>
    <row r="1" spans="1:16" s="32" customFormat="1" ht="22.5">
      <c r="A1" s="223" t="s">
        <v>271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</row>
    <row r="2" spans="1:16" s="32" customFormat="1" ht="38.25" customHeight="1">
      <c r="A2" s="96" t="s">
        <v>0</v>
      </c>
      <c r="B2" s="96" t="s">
        <v>1</v>
      </c>
      <c r="C2" s="97" t="s">
        <v>4</v>
      </c>
      <c r="D2" s="98" t="s">
        <v>27</v>
      </c>
      <c r="E2" s="128" t="s">
        <v>91</v>
      </c>
      <c r="F2" s="128" t="s">
        <v>88</v>
      </c>
      <c r="G2" s="128" t="s">
        <v>89</v>
      </c>
      <c r="H2" s="128" t="s">
        <v>90</v>
      </c>
      <c r="I2" s="99" t="s">
        <v>28</v>
      </c>
      <c r="J2" s="99" t="s">
        <v>14</v>
      </c>
      <c r="K2" s="99" t="s">
        <v>15</v>
      </c>
      <c r="L2" s="98" t="s">
        <v>16</v>
      </c>
      <c r="M2" s="96" t="s">
        <v>17</v>
      </c>
      <c r="N2" s="112" t="s">
        <v>18</v>
      </c>
      <c r="O2" s="95"/>
      <c r="P2" s="95"/>
    </row>
    <row r="3" spans="1:16" ht="16.5" outlineLevel="1">
      <c r="B3" s="192" t="s">
        <v>272</v>
      </c>
      <c r="C3" s="192" t="s">
        <v>273</v>
      </c>
      <c r="D3" s="192">
        <v>680</v>
      </c>
      <c r="E3" s="103">
        <v>1</v>
      </c>
      <c r="F3" s="94">
        <v>42148</v>
      </c>
      <c r="G3" s="94">
        <v>42445</v>
      </c>
      <c r="H3" s="94">
        <v>42827</v>
      </c>
      <c r="I3" s="93">
        <v>95000</v>
      </c>
      <c r="J3" s="193">
        <v>85000</v>
      </c>
      <c r="K3" s="193">
        <v>85000</v>
      </c>
      <c r="L3" s="93">
        <v>95000</v>
      </c>
      <c r="M3" s="101" t="s">
        <v>104</v>
      </c>
    </row>
    <row r="4" spans="1:16" ht="14.25" outlineLevel="1">
      <c r="B4" s="192" t="s">
        <v>274</v>
      </c>
      <c r="C4" s="192" t="s">
        <v>275</v>
      </c>
      <c r="D4" s="192">
        <v>96</v>
      </c>
      <c r="E4" s="103">
        <v>1</v>
      </c>
      <c r="F4" s="94">
        <v>42148</v>
      </c>
      <c r="G4" s="94">
        <v>42841</v>
      </c>
      <c r="H4" s="94">
        <v>42843</v>
      </c>
      <c r="I4" s="93">
        <v>91000</v>
      </c>
      <c r="J4" s="194">
        <v>81000</v>
      </c>
      <c r="K4" s="194">
        <v>81000</v>
      </c>
      <c r="L4" s="93">
        <v>91000</v>
      </c>
      <c r="M4" s="101" t="s">
        <v>104</v>
      </c>
    </row>
    <row r="5" spans="1:16" outlineLevel="1">
      <c r="B5" s="192" t="s">
        <v>276</v>
      </c>
      <c r="C5" s="192" t="s">
        <v>277</v>
      </c>
      <c r="D5" s="192">
        <v>794</v>
      </c>
      <c r="E5" s="103">
        <v>1</v>
      </c>
      <c r="F5" s="94">
        <v>42150</v>
      </c>
      <c r="G5" s="94">
        <v>42831</v>
      </c>
      <c r="H5" s="94">
        <v>42831</v>
      </c>
      <c r="I5" s="93">
        <v>85000</v>
      </c>
      <c r="J5" s="193">
        <v>75000</v>
      </c>
      <c r="K5" s="193">
        <v>75000</v>
      </c>
      <c r="L5" s="93">
        <v>85000</v>
      </c>
      <c r="M5" s="101" t="s">
        <v>104</v>
      </c>
    </row>
    <row r="6" spans="1:16" outlineLevel="1">
      <c r="B6" s="192" t="s">
        <v>282</v>
      </c>
      <c r="C6" s="192" t="s">
        <v>283</v>
      </c>
      <c r="D6" s="192">
        <v>561</v>
      </c>
      <c r="E6" s="103">
        <v>1</v>
      </c>
      <c r="F6" s="94">
        <v>42729</v>
      </c>
      <c r="G6" s="94">
        <v>42729</v>
      </c>
      <c r="H6" s="94">
        <v>42831</v>
      </c>
      <c r="I6" s="93">
        <v>93000</v>
      </c>
      <c r="J6" s="193">
        <v>88000</v>
      </c>
      <c r="K6" s="193">
        <v>88000</v>
      </c>
      <c r="L6" s="93">
        <v>93000</v>
      </c>
      <c r="M6" s="101" t="s">
        <v>104</v>
      </c>
    </row>
    <row r="7" spans="1:16" outlineLevel="1">
      <c r="B7" s="192" t="s">
        <v>284</v>
      </c>
      <c r="C7" s="192" t="s">
        <v>285</v>
      </c>
      <c r="D7" s="192">
        <v>343</v>
      </c>
      <c r="E7" s="103">
        <v>1</v>
      </c>
      <c r="F7" s="94">
        <v>42736</v>
      </c>
      <c r="G7" s="94">
        <v>42736</v>
      </c>
      <c r="H7" s="94">
        <v>42851</v>
      </c>
      <c r="I7" s="93">
        <v>87500</v>
      </c>
      <c r="J7" s="193">
        <v>82500</v>
      </c>
      <c r="K7" s="193">
        <v>82500</v>
      </c>
      <c r="L7" s="93">
        <v>87500</v>
      </c>
      <c r="M7" s="101" t="s">
        <v>104</v>
      </c>
    </row>
    <row r="8" spans="1:16" outlineLevel="1">
      <c r="B8" s="192" t="s">
        <v>286</v>
      </c>
      <c r="C8" s="192" t="s">
        <v>285</v>
      </c>
      <c r="D8" s="192">
        <v>300</v>
      </c>
      <c r="E8" s="103">
        <v>1</v>
      </c>
      <c r="F8" s="94">
        <v>42741</v>
      </c>
      <c r="G8" s="94">
        <v>42741</v>
      </c>
      <c r="H8" s="94">
        <v>42838</v>
      </c>
      <c r="I8" s="93">
        <v>85500</v>
      </c>
      <c r="J8" s="193">
        <v>80000</v>
      </c>
      <c r="K8" s="193">
        <v>80000</v>
      </c>
      <c r="L8" s="93">
        <v>85500</v>
      </c>
      <c r="M8" s="101" t="s">
        <v>104</v>
      </c>
    </row>
    <row r="9" spans="1:16" outlineLevel="1">
      <c r="B9" s="192" t="s">
        <v>305</v>
      </c>
      <c r="C9" s="192" t="s">
        <v>117</v>
      </c>
      <c r="D9" s="192">
        <v>171</v>
      </c>
      <c r="E9" s="103">
        <v>1</v>
      </c>
      <c r="F9" s="94">
        <v>42729</v>
      </c>
      <c r="G9" s="94">
        <v>42782</v>
      </c>
      <c r="H9" s="94">
        <v>42846</v>
      </c>
      <c r="I9" s="93">
        <v>95000</v>
      </c>
      <c r="J9" s="193">
        <v>50000</v>
      </c>
      <c r="K9" s="193">
        <v>50000</v>
      </c>
      <c r="L9" s="93">
        <v>95000</v>
      </c>
      <c r="M9" s="101" t="s">
        <v>104</v>
      </c>
    </row>
    <row r="10" spans="1:16">
      <c r="A10" s="158" t="s">
        <v>240</v>
      </c>
      <c r="B10" s="166"/>
      <c r="C10" s="166"/>
      <c r="D10" s="166"/>
      <c r="E10" s="147">
        <f>SUM(E3:E9)</f>
        <v>7</v>
      </c>
      <c r="F10" s="167"/>
      <c r="G10" s="167"/>
      <c r="H10" s="167"/>
      <c r="I10" s="168"/>
      <c r="J10" s="195"/>
      <c r="K10" s="195"/>
      <c r="L10" s="168">
        <f>SUM(L3:L9)</f>
        <v>632000</v>
      </c>
      <c r="M10" s="169"/>
      <c r="N10" s="196"/>
    </row>
    <row r="11" spans="1:16" outlineLevel="1">
      <c r="B11" s="192" t="s">
        <v>291</v>
      </c>
      <c r="C11" s="192" t="s">
        <v>292</v>
      </c>
      <c r="D11" s="192" t="s">
        <v>293</v>
      </c>
      <c r="E11" s="103">
        <v>1</v>
      </c>
      <c r="F11" s="94">
        <v>42744</v>
      </c>
      <c r="G11" s="94">
        <v>42744</v>
      </c>
      <c r="H11" s="94">
        <v>42843</v>
      </c>
      <c r="I11" s="93">
        <v>91000</v>
      </c>
      <c r="J11" s="193">
        <v>80000</v>
      </c>
      <c r="K11" s="193">
        <v>80000</v>
      </c>
      <c r="L11" s="93">
        <v>91000</v>
      </c>
      <c r="M11" s="101" t="s">
        <v>84</v>
      </c>
    </row>
    <row r="12" spans="1:16">
      <c r="A12" s="158" t="s">
        <v>133</v>
      </c>
      <c r="B12" s="166"/>
      <c r="C12" s="166"/>
      <c r="D12" s="166"/>
      <c r="E12" s="147">
        <f>SUM(E11:E11)</f>
        <v>1</v>
      </c>
      <c r="F12" s="167"/>
      <c r="G12" s="167"/>
      <c r="H12" s="167"/>
      <c r="I12" s="168"/>
      <c r="J12" s="195"/>
      <c r="K12" s="195"/>
      <c r="L12" s="168">
        <f>SUM(L11:L11)</f>
        <v>91000</v>
      </c>
      <c r="M12" s="169"/>
      <c r="N12" s="196"/>
    </row>
    <row r="13" spans="1:16" outlineLevel="1">
      <c r="B13" s="192" t="s">
        <v>287</v>
      </c>
      <c r="C13" s="192" t="s">
        <v>285</v>
      </c>
      <c r="D13" s="192">
        <v>363</v>
      </c>
      <c r="E13" s="103">
        <v>1</v>
      </c>
      <c r="F13" s="94">
        <v>42742</v>
      </c>
      <c r="G13" s="94">
        <v>42742</v>
      </c>
      <c r="H13" s="94">
        <v>42836</v>
      </c>
      <c r="I13" s="93">
        <v>87500</v>
      </c>
      <c r="J13" s="193">
        <v>82500</v>
      </c>
      <c r="K13" s="193">
        <v>82500</v>
      </c>
      <c r="L13" s="93">
        <v>87500</v>
      </c>
      <c r="M13" s="101" t="s">
        <v>107</v>
      </c>
    </row>
    <row r="14" spans="1:16">
      <c r="A14" s="158" t="s">
        <v>242</v>
      </c>
      <c r="B14" s="166"/>
      <c r="C14" s="166"/>
      <c r="D14" s="166"/>
      <c r="E14" s="147">
        <f>SUM(E13)</f>
        <v>1</v>
      </c>
      <c r="F14" s="167"/>
      <c r="G14" s="167"/>
      <c r="H14" s="167"/>
      <c r="I14" s="168"/>
      <c r="J14" s="195"/>
      <c r="K14" s="195"/>
      <c r="L14" s="168">
        <f>SUM(L13)</f>
        <v>87500</v>
      </c>
      <c r="M14" s="169"/>
      <c r="N14" s="196"/>
    </row>
    <row r="15" spans="1:16" ht="14.25" outlineLevel="1">
      <c r="B15" s="192" t="s">
        <v>301</v>
      </c>
      <c r="C15" s="192" t="s">
        <v>117</v>
      </c>
      <c r="D15" s="192">
        <v>164</v>
      </c>
      <c r="E15" s="103">
        <v>1</v>
      </c>
      <c r="F15" s="94">
        <v>42148</v>
      </c>
      <c r="G15" s="94">
        <v>42153</v>
      </c>
      <c r="H15" s="94">
        <v>42850</v>
      </c>
      <c r="I15" s="93">
        <v>88000</v>
      </c>
      <c r="J15" s="194">
        <v>70000</v>
      </c>
      <c r="K15" s="194">
        <v>70000</v>
      </c>
      <c r="L15" s="93">
        <v>88000</v>
      </c>
      <c r="M15" s="101" t="s">
        <v>65</v>
      </c>
    </row>
    <row r="16" spans="1:16">
      <c r="A16" s="158" t="s">
        <v>241</v>
      </c>
      <c r="B16" s="166"/>
      <c r="C16" s="166"/>
      <c r="D16" s="166"/>
      <c r="E16" s="147">
        <f>SUM(E15)</f>
        <v>1</v>
      </c>
      <c r="F16" s="167"/>
      <c r="G16" s="167"/>
      <c r="H16" s="167"/>
      <c r="I16" s="168"/>
      <c r="J16" s="195"/>
      <c r="K16" s="195"/>
      <c r="L16" s="168">
        <f>SUM(L15)</f>
        <v>88000</v>
      </c>
      <c r="M16" s="169"/>
      <c r="N16" s="196"/>
    </row>
    <row r="17" spans="1:14" ht="17.25" customHeight="1" outlineLevel="1">
      <c r="B17" s="192" t="s">
        <v>298</v>
      </c>
      <c r="C17" s="192" t="s">
        <v>299</v>
      </c>
      <c r="D17" s="192">
        <v>804</v>
      </c>
      <c r="E17" s="103">
        <v>1</v>
      </c>
      <c r="F17" s="94">
        <v>42148</v>
      </c>
      <c r="G17" s="94">
        <v>42153</v>
      </c>
      <c r="H17" s="94">
        <v>42853</v>
      </c>
      <c r="I17" s="93">
        <v>91000</v>
      </c>
      <c r="J17" s="193">
        <v>72000</v>
      </c>
      <c r="K17" s="193">
        <v>72000</v>
      </c>
      <c r="L17" s="93">
        <v>91000</v>
      </c>
      <c r="M17" s="101" t="s">
        <v>106</v>
      </c>
    </row>
    <row r="18" spans="1:14" outlineLevel="1">
      <c r="B18" s="192" t="s">
        <v>302</v>
      </c>
      <c r="C18" s="192" t="s">
        <v>283</v>
      </c>
      <c r="D18" s="192">
        <v>547</v>
      </c>
      <c r="E18" s="103">
        <v>1</v>
      </c>
      <c r="F18" s="94">
        <v>42628</v>
      </c>
      <c r="G18" s="94">
        <v>42822</v>
      </c>
      <c r="H18" s="94">
        <v>42837</v>
      </c>
      <c r="I18" s="93">
        <v>99000</v>
      </c>
      <c r="J18" s="193">
        <v>44200</v>
      </c>
      <c r="K18" s="193">
        <v>44200</v>
      </c>
      <c r="L18" s="93">
        <v>99000</v>
      </c>
      <c r="M18" s="101" t="s">
        <v>106</v>
      </c>
    </row>
    <row r="19" spans="1:14">
      <c r="A19" s="158" t="s">
        <v>243</v>
      </c>
      <c r="B19" s="166"/>
      <c r="C19" s="166"/>
      <c r="D19" s="166"/>
      <c r="E19" s="147">
        <f>SUM(E17:E18)</f>
        <v>2</v>
      </c>
      <c r="F19" s="167"/>
      <c r="G19" s="167"/>
      <c r="H19" s="167"/>
      <c r="I19" s="168"/>
      <c r="J19" s="195"/>
      <c r="K19" s="195"/>
      <c r="L19" s="168">
        <f>SUM(L17:L18)</f>
        <v>190000</v>
      </c>
      <c r="M19" s="169"/>
      <c r="N19" s="196"/>
    </row>
    <row r="20" spans="1:14" outlineLevel="1">
      <c r="B20" s="192" t="s">
        <v>289</v>
      </c>
      <c r="C20" s="192" t="s">
        <v>290</v>
      </c>
      <c r="D20" s="192">
        <v>838</v>
      </c>
      <c r="E20" s="103">
        <v>1</v>
      </c>
      <c r="F20" s="94">
        <v>42743</v>
      </c>
      <c r="G20" s="94">
        <v>42743</v>
      </c>
      <c r="H20" s="94">
        <v>42832</v>
      </c>
      <c r="I20" s="93">
        <v>93000</v>
      </c>
      <c r="J20" s="193">
        <v>80000</v>
      </c>
      <c r="K20" s="193">
        <v>80000</v>
      </c>
      <c r="L20" s="93">
        <v>93000</v>
      </c>
      <c r="M20" s="101" t="s">
        <v>113</v>
      </c>
    </row>
    <row r="21" spans="1:14" outlineLevel="1">
      <c r="B21" s="192" t="s">
        <v>300</v>
      </c>
      <c r="C21" s="192" t="s">
        <v>295</v>
      </c>
      <c r="D21" s="192">
        <v>607</v>
      </c>
      <c r="E21" s="103">
        <v>1</v>
      </c>
      <c r="F21" s="94">
        <v>42148</v>
      </c>
      <c r="G21" s="94">
        <v>42151</v>
      </c>
      <c r="H21" s="94">
        <v>42849</v>
      </c>
      <c r="I21" s="93">
        <v>89000</v>
      </c>
      <c r="J21" s="193">
        <v>70000</v>
      </c>
      <c r="K21" s="193">
        <v>70000</v>
      </c>
      <c r="L21" s="93">
        <v>89000</v>
      </c>
      <c r="M21" s="101" t="s">
        <v>113</v>
      </c>
    </row>
    <row r="22" spans="1:14" outlineLevel="1">
      <c r="B22" s="192" t="s">
        <v>303</v>
      </c>
      <c r="C22" s="192" t="s">
        <v>304</v>
      </c>
      <c r="D22" s="192">
        <v>731</v>
      </c>
      <c r="E22" s="103">
        <v>1</v>
      </c>
      <c r="F22" s="94">
        <v>42720</v>
      </c>
      <c r="G22" s="94">
        <v>42720</v>
      </c>
      <c r="H22" s="94">
        <v>42849</v>
      </c>
      <c r="I22" s="93">
        <v>98000</v>
      </c>
      <c r="J22" s="193">
        <v>70000</v>
      </c>
      <c r="K22" s="193">
        <v>70000</v>
      </c>
      <c r="L22" s="93">
        <v>98000</v>
      </c>
      <c r="M22" s="101" t="s">
        <v>113</v>
      </c>
    </row>
    <row r="23" spans="1:14">
      <c r="A23" s="158" t="s">
        <v>244</v>
      </c>
      <c r="B23" s="166"/>
      <c r="C23" s="166"/>
      <c r="D23" s="166"/>
      <c r="E23" s="147">
        <f>SUM(E20:E22)</f>
        <v>3</v>
      </c>
      <c r="F23" s="167"/>
      <c r="G23" s="167"/>
      <c r="H23" s="167"/>
      <c r="I23" s="168"/>
      <c r="J23" s="195"/>
      <c r="K23" s="195"/>
      <c r="L23" s="168">
        <f>SUM(L20:L22)</f>
        <v>280000</v>
      </c>
      <c r="M23" s="169"/>
      <c r="N23" s="196"/>
    </row>
    <row r="24" spans="1:14" outlineLevel="1">
      <c r="B24" s="192" t="s">
        <v>296</v>
      </c>
      <c r="C24" s="192" t="s">
        <v>297</v>
      </c>
      <c r="D24" s="192">
        <v>579</v>
      </c>
      <c r="E24" s="103">
        <v>1</v>
      </c>
      <c r="F24" s="94">
        <v>42148</v>
      </c>
      <c r="G24" s="94">
        <v>42150</v>
      </c>
      <c r="H24" s="94">
        <v>42855</v>
      </c>
      <c r="I24" s="93">
        <v>88000</v>
      </c>
      <c r="J24" s="193">
        <v>50000</v>
      </c>
      <c r="K24" s="193">
        <v>50000</v>
      </c>
      <c r="L24" s="93">
        <v>88000</v>
      </c>
      <c r="M24" s="101" t="s">
        <v>263</v>
      </c>
    </row>
    <row r="25" spans="1:14">
      <c r="A25" s="158" t="s">
        <v>245</v>
      </c>
      <c r="B25" s="166"/>
      <c r="C25" s="166"/>
      <c r="D25" s="166"/>
      <c r="E25" s="147">
        <f>SUM(E24)</f>
        <v>1</v>
      </c>
      <c r="F25" s="167"/>
      <c r="G25" s="167"/>
      <c r="H25" s="167"/>
      <c r="I25" s="168"/>
      <c r="J25" s="195"/>
      <c r="K25" s="195"/>
      <c r="L25" s="168">
        <f>SUM(L24)</f>
        <v>88000</v>
      </c>
      <c r="M25" s="169"/>
      <c r="N25" s="196"/>
    </row>
    <row r="26" spans="1:14" ht="21.75" customHeight="1">
      <c r="A26" s="100" t="s">
        <v>112</v>
      </c>
      <c r="B26" s="96"/>
      <c r="C26" s="97"/>
      <c r="D26" s="98"/>
      <c r="E26" s="129">
        <f>SUM(E10+E12+E14+E16+E19+E23+E25)</f>
        <v>16</v>
      </c>
      <c r="F26" s="128"/>
      <c r="G26" s="128"/>
      <c r="H26" s="128"/>
      <c r="I26" s="99"/>
      <c r="J26" s="99"/>
      <c r="K26" s="99"/>
      <c r="L26" s="99">
        <f>L10+L12+L14+L16+L19+L23+L25</f>
        <v>1456500</v>
      </c>
      <c r="M26" s="96"/>
      <c r="N26" s="112"/>
    </row>
  </sheetData>
  <autoFilter ref="A2:R2">
    <sortState ref="A3:R23">
      <sortCondition ref="M2"/>
    </sortState>
  </autoFilter>
  <phoneticPr fontId="18" type="noConversion"/>
  <pageMargins left="0" right="0" top="0" bottom="0" header="0.31496062992125984" footer="0.31496062992125984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7"/>
  <sheetViews>
    <sheetView zoomScale="90" zoomScaleNormal="90" workbookViewId="0">
      <selection activeCell="F23" sqref="F23"/>
    </sheetView>
  </sheetViews>
  <sheetFormatPr defaultColWidth="9" defaultRowHeight="13.5" outlineLevelRow="1" outlineLevelCol="1"/>
  <cols>
    <col min="2" max="2" width="13.375" customWidth="1"/>
    <col min="3" max="3" width="4.875" customWidth="1"/>
    <col min="4" max="4" width="5.75" customWidth="1"/>
    <col min="5" max="5" width="3.875" customWidth="1"/>
    <col min="6" max="6" width="11.625" customWidth="1"/>
    <col min="7" max="8" width="11.25" customWidth="1" outlineLevel="1"/>
    <col min="9" max="9" width="9.125" customWidth="1" outlineLevel="1"/>
    <col min="10" max="10" width="11.625" customWidth="1" outlineLevel="1"/>
    <col min="11" max="11" width="13.625" customWidth="1" outlineLevel="1"/>
    <col min="12" max="12" width="5.375" customWidth="1" outlineLevel="1"/>
    <col min="13" max="13" width="11.625" customWidth="1" outlineLevel="1"/>
    <col min="14" max="14" width="12.75" customWidth="1"/>
    <col min="15" max="15" width="13.125" customWidth="1"/>
    <col min="16" max="16" width="9" style="111"/>
    <col min="20" max="20" width="11.625" bestFit="1" customWidth="1"/>
  </cols>
  <sheetData>
    <row r="1" spans="1:21" ht="22.5">
      <c r="A1" s="30" t="s">
        <v>306</v>
      </c>
      <c r="B1" s="30"/>
      <c r="C1" s="30"/>
      <c r="D1" s="31"/>
      <c r="E1" s="31"/>
      <c r="F1" s="31"/>
      <c r="G1" s="31"/>
      <c r="H1" s="31"/>
      <c r="I1" s="31"/>
      <c r="J1" s="31"/>
      <c r="K1" s="31"/>
    </row>
    <row r="2" spans="1:21" ht="45">
      <c r="A2" s="37" t="s">
        <v>0</v>
      </c>
      <c r="B2" s="37" t="s">
        <v>1</v>
      </c>
      <c r="C2" s="37" t="s">
        <v>2</v>
      </c>
      <c r="D2" s="38" t="s">
        <v>29</v>
      </c>
      <c r="E2" s="37" t="s">
        <v>5</v>
      </c>
      <c r="F2" s="84" t="s">
        <v>59</v>
      </c>
      <c r="G2" s="38" t="s">
        <v>7</v>
      </c>
      <c r="H2" s="38" t="s">
        <v>8</v>
      </c>
      <c r="I2" s="48" t="s">
        <v>9</v>
      </c>
      <c r="J2" s="48" t="s">
        <v>10</v>
      </c>
      <c r="K2" s="49" t="s">
        <v>11</v>
      </c>
      <c r="L2" s="37" t="s">
        <v>13</v>
      </c>
      <c r="M2" s="49" t="s">
        <v>14</v>
      </c>
      <c r="N2" s="49" t="s">
        <v>15</v>
      </c>
      <c r="O2" s="48" t="s">
        <v>16</v>
      </c>
      <c r="P2" s="114" t="s">
        <v>17</v>
      </c>
      <c r="Q2" s="59" t="s">
        <v>18</v>
      </c>
    </row>
    <row r="3" spans="1:21" outlineLevel="1">
      <c r="A3" s="103"/>
      <c r="B3" s="101" t="s">
        <v>309</v>
      </c>
      <c r="C3" s="101" t="s">
        <v>319</v>
      </c>
      <c r="D3" s="101">
        <v>102</v>
      </c>
      <c r="E3" s="103">
        <v>1</v>
      </c>
      <c r="F3" s="197">
        <v>42796</v>
      </c>
      <c r="G3" s="197">
        <v>42855</v>
      </c>
      <c r="H3" s="197">
        <v>42855</v>
      </c>
      <c r="I3" s="198">
        <v>212.33</v>
      </c>
      <c r="J3" s="199">
        <v>8840.8040000000001</v>
      </c>
      <c r="K3" s="200">
        <v>1877167.9133200001</v>
      </c>
      <c r="L3" s="201">
        <v>0.5</v>
      </c>
      <c r="M3" s="202">
        <v>897168</v>
      </c>
      <c r="N3" s="202">
        <v>897168</v>
      </c>
      <c r="O3" s="203">
        <v>947168</v>
      </c>
      <c r="P3" s="101" t="s">
        <v>324</v>
      </c>
      <c r="Q3" s="103"/>
    </row>
    <row r="4" spans="1:21" outlineLevel="1">
      <c r="A4" s="103"/>
      <c r="B4" s="101" t="s">
        <v>311</v>
      </c>
      <c r="C4" s="101" t="s">
        <v>319</v>
      </c>
      <c r="D4" s="101">
        <v>108</v>
      </c>
      <c r="E4" s="103">
        <v>1</v>
      </c>
      <c r="F4" s="197">
        <v>42802</v>
      </c>
      <c r="G4" s="197">
        <v>42855</v>
      </c>
      <c r="H4" s="197">
        <v>42855</v>
      </c>
      <c r="I4" s="198">
        <v>153.49</v>
      </c>
      <c r="J4" s="204">
        <v>9902.7000000000007</v>
      </c>
      <c r="K4" s="200">
        <v>1519965.4230000002</v>
      </c>
      <c r="L4" s="201">
        <v>0.5</v>
      </c>
      <c r="M4" s="202">
        <v>719965</v>
      </c>
      <c r="N4" s="202">
        <v>719965</v>
      </c>
      <c r="O4" s="203">
        <v>769965</v>
      </c>
      <c r="P4" s="101" t="s">
        <v>324</v>
      </c>
      <c r="Q4" s="103"/>
    </row>
    <row r="5" spans="1:21">
      <c r="A5" s="147" t="s">
        <v>325</v>
      </c>
      <c r="B5" s="169"/>
      <c r="C5" s="169"/>
      <c r="D5" s="169"/>
      <c r="E5" s="147">
        <f>SUM(E3:E4)</f>
        <v>2</v>
      </c>
      <c r="F5" s="205"/>
      <c r="G5" s="205"/>
      <c r="H5" s="205"/>
      <c r="I5" s="206"/>
      <c r="J5" s="207"/>
      <c r="K5" s="208"/>
      <c r="L5" s="209"/>
      <c r="M5" s="210"/>
      <c r="N5" s="210"/>
      <c r="O5" s="211">
        <f>SUM(O3:O4)</f>
        <v>1717133</v>
      </c>
      <c r="P5" s="169"/>
      <c r="Q5" s="159" t="s">
        <v>115</v>
      </c>
    </row>
    <row r="6" spans="1:21" outlineLevel="1">
      <c r="A6" s="103"/>
      <c r="B6" s="101" t="s">
        <v>307</v>
      </c>
      <c r="C6" s="101" t="s">
        <v>317</v>
      </c>
      <c r="D6" s="101">
        <v>109</v>
      </c>
      <c r="E6" s="103">
        <v>1</v>
      </c>
      <c r="F6" s="197">
        <v>42660</v>
      </c>
      <c r="G6" s="197">
        <v>42854</v>
      </c>
      <c r="H6" s="197">
        <v>42851</v>
      </c>
      <c r="I6" s="198">
        <v>306.83999999999997</v>
      </c>
      <c r="J6" s="199">
        <v>7695.8149999999996</v>
      </c>
      <c r="K6" s="200">
        <v>2361383.8745999997</v>
      </c>
      <c r="L6" s="201">
        <v>0.5</v>
      </c>
      <c r="M6" s="203">
        <v>1131384</v>
      </c>
      <c r="N6" s="203">
        <v>1131384</v>
      </c>
      <c r="O6" s="203">
        <v>1181384</v>
      </c>
      <c r="P6" s="101" t="s">
        <v>322</v>
      </c>
      <c r="Q6" s="103"/>
    </row>
    <row r="7" spans="1:21" s="283" customFormat="1" outlineLevel="1">
      <c r="A7" s="274"/>
      <c r="B7" s="275" t="s">
        <v>313</v>
      </c>
      <c r="C7" s="275" t="s">
        <v>285</v>
      </c>
      <c r="D7" s="275">
        <v>105</v>
      </c>
      <c r="E7" s="274">
        <v>1</v>
      </c>
      <c r="F7" s="276">
        <v>42812</v>
      </c>
      <c r="G7" s="276">
        <v>42812</v>
      </c>
      <c r="H7" s="276">
        <v>42835</v>
      </c>
      <c r="I7" s="277">
        <v>160.12</v>
      </c>
      <c r="J7" s="278">
        <v>9986.9159999999993</v>
      </c>
      <c r="K7" s="279">
        <v>1599104.9899199998</v>
      </c>
      <c r="L7" s="280">
        <v>0.5</v>
      </c>
      <c r="M7" s="281">
        <v>309105</v>
      </c>
      <c r="N7" s="281">
        <v>309105</v>
      </c>
      <c r="O7" s="282">
        <v>809105</v>
      </c>
      <c r="P7" s="275" t="s">
        <v>322</v>
      </c>
      <c r="Q7" s="274"/>
      <c r="S7" s="284">
        <v>-2E-3</v>
      </c>
      <c r="T7" s="285">
        <f>O7*S7</f>
        <v>-1618.21</v>
      </c>
    </row>
    <row r="8" spans="1:21" outlineLevel="1">
      <c r="A8" s="103"/>
      <c r="B8" s="212" t="s">
        <v>314</v>
      </c>
      <c r="C8" s="101" t="s">
        <v>117</v>
      </c>
      <c r="D8" s="101">
        <v>103</v>
      </c>
      <c r="E8" s="103">
        <v>1</v>
      </c>
      <c r="F8" s="94">
        <v>42597</v>
      </c>
      <c r="G8" s="94">
        <v>42718</v>
      </c>
      <c r="H8" s="94">
        <v>42839</v>
      </c>
      <c r="I8" s="198">
        <v>148.69999999999999</v>
      </c>
      <c r="J8" s="199">
        <v>8029.53</v>
      </c>
      <c r="K8" s="200">
        <v>1193991.1109999998</v>
      </c>
      <c r="L8" s="213">
        <v>0.5</v>
      </c>
      <c r="M8" s="214">
        <v>553991</v>
      </c>
      <c r="N8" s="214">
        <v>553991</v>
      </c>
      <c r="O8" s="93">
        <v>603991</v>
      </c>
      <c r="P8" s="101" t="s">
        <v>322</v>
      </c>
      <c r="Q8" s="103"/>
    </row>
    <row r="9" spans="1:21" ht="16.5" outlineLevel="1">
      <c r="A9" s="103"/>
      <c r="B9" s="101" t="s">
        <v>315</v>
      </c>
      <c r="C9" s="101" t="s">
        <v>321</v>
      </c>
      <c r="D9" s="101">
        <v>104</v>
      </c>
      <c r="E9" s="103">
        <v>1</v>
      </c>
      <c r="F9" s="197">
        <v>42774</v>
      </c>
      <c r="G9" s="197">
        <v>42852</v>
      </c>
      <c r="H9" s="197">
        <v>42852</v>
      </c>
      <c r="I9" s="198">
        <v>259.70999999999998</v>
      </c>
      <c r="J9" s="199">
        <v>8787.3850000000002</v>
      </c>
      <c r="K9" s="200">
        <v>2282171.7583499998</v>
      </c>
      <c r="L9" s="201">
        <v>0.5</v>
      </c>
      <c r="M9" s="202">
        <v>312172</v>
      </c>
      <c r="N9" s="202">
        <v>312172</v>
      </c>
      <c r="O9" s="203">
        <v>1142172</v>
      </c>
      <c r="P9" s="101" t="s">
        <v>322</v>
      </c>
      <c r="Q9" s="103"/>
      <c r="S9" s="216"/>
      <c r="T9" s="217"/>
      <c r="U9" s="217"/>
    </row>
    <row r="10" spans="1:21">
      <c r="A10" s="147" t="s">
        <v>326</v>
      </c>
      <c r="B10" s="169"/>
      <c r="C10" s="169"/>
      <c r="D10" s="169"/>
      <c r="E10" s="147">
        <f>SUM(E6:E9)</f>
        <v>4</v>
      </c>
      <c r="F10" s="205"/>
      <c r="G10" s="205"/>
      <c r="H10" s="205"/>
      <c r="I10" s="206"/>
      <c r="J10" s="207"/>
      <c r="K10" s="208"/>
      <c r="L10" s="209"/>
      <c r="M10" s="210"/>
      <c r="N10" s="210"/>
      <c r="O10" s="211">
        <f>SUM(O6:O9)</f>
        <v>3736652</v>
      </c>
      <c r="P10" s="169"/>
      <c r="Q10" s="159" t="s">
        <v>115</v>
      </c>
      <c r="S10" s="92"/>
      <c r="T10" s="92"/>
      <c r="U10" s="92"/>
    </row>
    <row r="11" spans="1:21" outlineLevel="1">
      <c r="A11" s="103"/>
      <c r="B11" s="101" t="s">
        <v>308</v>
      </c>
      <c r="C11" s="101" t="s">
        <v>318</v>
      </c>
      <c r="D11" s="101">
        <v>105</v>
      </c>
      <c r="E11" s="103">
        <v>1</v>
      </c>
      <c r="F11" s="197">
        <v>42693</v>
      </c>
      <c r="G11" s="197">
        <v>42848</v>
      </c>
      <c r="H11" s="197">
        <v>42831</v>
      </c>
      <c r="I11" s="198">
        <v>234.3</v>
      </c>
      <c r="J11" s="204">
        <v>8471.2800000000007</v>
      </c>
      <c r="K11" s="200">
        <v>1984820.9040000003</v>
      </c>
      <c r="L11" s="201">
        <v>0.5</v>
      </c>
      <c r="M11" s="215">
        <v>974821</v>
      </c>
      <c r="N11" s="215">
        <v>974821</v>
      </c>
      <c r="O11" s="203">
        <v>994821</v>
      </c>
      <c r="P11" s="101" t="s">
        <v>323</v>
      </c>
      <c r="Q11" s="103"/>
    </row>
    <row r="12" spans="1:21">
      <c r="A12" s="159" t="s">
        <v>245</v>
      </c>
      <c r="B12" s="169"/>
      <c r="C12" s="169"/>
      <c r="D12" s="169"/>
      <c r="E12" s="147">
        <v>1</v>
      </c>
      <c r="F12" s="205"/>
      <c r="G12" s="205"/>
      <c r="H12" s="205"/>
      <c r="I12" s="206"/>
      <c r="J12" s="207"/>
      <c r="K12" s="208"/>
      <c r="L12" s="209"/>
      <c r="M12" s="210"/>
      <c r="N12" s="210"/>
      <c r="O12" s="211">
        <f>SUM(O11)</f>
        <v>994821</v>
      </c>
      <c r="P12" s="169"/>
      <c r="Q12" s="159" t="s">
        <v>116</v>
      </c>
    </row>
    <row r="13" spans="1:21" outlineLevel="1">
      <c r="A13" s="103"/>
      <c r="B13" s="101" t="s">
        <v>310</v>
      </c>
      <c r="C13" s="101" t="s">
        <v>317</v>
      </c>
      <c r="D13" s="101">
        <v>113</v>
      </c>
      <c r="E13" s="103">
        <v>1</v>
      </c>
      <c r="F13" s="197">
        <v>42800</v>
      </c>
      <c r="G13" s="197">
        <v>42800</v>
      </c>
      <c r="H13" s="197">
        <v>42832</v>
      </c>
      <c r="I13" s="198">
        <v>39.42</v>
      </c>
      <c r="J13" s="204">
        <v>19626.96</v>
      </c>
      <c r="K13" s="200">
        <v>773694.76320000004</v>
      </c>
      <c r="L13" s="201">
        <v>1</v>
      </c>
      <c r="M13" s="203">
        <v>723695</v>
      </c>
      <c r="N13" s="203">
        <v>723695</v>
      </c>
      <c r="O13" s="203">
        <v>773695</v>
      </c>
      <c r="P13" s="101" t="s">
        <v>323</v>
      </c>
      <c r="Q13" s="103"/>
    </row>
    <row r="14" spans="1:21" outlineLevel="1">
      <c r="A14" s="103"/>
      <c r="B14" s="101" t="s">
        <v>312</v>
      </c>
      <c r="C14" s="101" t="s">
        <v>320</v>
      </c>
      <c r="D14" s="101">
        <v>109</v>
      </c>
      <c r="E14" s="103">
        <v>1</v>
      </c>
      <c r="F14" s="197">
        <v>42803</v>
      </c>
      <c r="G14" s="197">
        <v>42803</v>
      </c>
      <c r="H14" s="197">
        <v>42850</v>
      </c>
      <c r="I14" s="198">
        <v>115.84</v>
      </c>
      <c r="J14" s="204">
        <v>12279.02</v>
      </c>
      <c r="K14" s="200">
        <v>1422401.6768</v>
      </c>
      <c r="L14" s="201">
        <v>1</v>
      </c>
      <c r="M14" s="203">
        <v>1372402</v>
      </c>
      <c r="N14" s="203">
        <v>1372402</v>
      </c>
      <c r="O14" s="203">
        <v>1422402</v>
      </c>
      <c r="P14" s="101" t="s">
        <v>323</v>
      </c>
      <c r="Q14" s="103"/>
    </row>
    <row r="15" spans="1:21" outlineLevel="1">
      <c r="A15" s="103"/>
      <c r="B15" s="101" t="s">
        <v>316</v>
      </c>
      <c r="C15" s="101" t="s">
        <v>319</v>
      </c>
      <c r="D15" s="101">
        <v>107</v>
      </c>
      <c r="E15" s="103">
        <v>1</v>
      </c>
      <c r="F15" s="197">
        <v>42791</v>
      </c>
      <c r="G15" s="197">
        <v>42791</v>
      </c>
      <c r="H15" s="197">
        <v>42852</v>
      </c>
      <c r="I15" s="198">
        <v>152.08000000000001</v>
      </c>
      <c r="J15" s="204">
        <v>9902.0499999999993</v>
      </c>
      <c r="K15" s="200">
        <v>1505903.764</v>
      </c>
      <c r="L15" s="201">
        <v>0.5</v>
      </c>
      <c r="M15" s="202">
        <v>100000</v>
      </c>
      <c r="N15" s="202">
        <v>100000</v>
      </c>
      <c r="O15" s="203">
        <v>755904</v>
      </c>
      <c r="P15" s="101" t="s">
        <v>323</v>
      </c>
      <c r="Q15" s="103"/>
    </row>
    <row r="16" spans="1:21">
      <c r="A16" s="147" t="s">
        <v>327</v>
      </c>
      <c r="B16" s="169"/>
      <c r="C16" s="169"/>
      <c r="D16" s="169"/>
      <c r="E16" s="147">
        <f>SUM(E13:E15)</f>
        <v>3</v>
      </c>
      <c r="F16" s="205"/>
      <c r="G16" s="205"/>
      <c r="H16" s="205"/>
      <c r="I16" s="206"/>
      <c r="J16" s="207"/>
      <c r="K16" s="208"/>
      <c r="L16" s="209"/>
      <c r="M16" s="210"/>
      <c r="N16" s="210"/>
      <c r="O16" s="211">
        <f>SUM(O13:O15)</f>
        <v>2952001</v>
      </c>
      <c r="P16" s="169"/>
      <c r="Q16" s="159" t="s">
        <v>115</v>
      </c>
    </row>
    <row r="17" spans="1:17" ht="25.5" customHeight="1">
      <c r="A17" s="84" t="s">
        <v>112</v>
      </c>
      <c r="B17" s="37"/>
      <c r="C17" s="37"/>
      <c r="D17" s="38"/>
      <c r="E17" s="37">
        <f>E5+E10+E16+E12</f>
        <v>10</v>
      </c>
      <c r="F17" s="84"/>
      <c r="G17" s="38"/>
      <c r="H17" s="38"/>
      <c r="I17" s="48"/>
      <c r="J17" s="48"/>
      <c r="K17" s="49"/>
      <c r="L17" s="37"/>
      <c r="M17" s="49"/>
      <c r="N17" s="49"/>
      <c r="O17" s="49">
        <f>SUM(O5+O10+O12+O16)</f>
        <v>9400607</v>
      </c>
      <c r="P17" s="114"/>
      <c r="Q17" s="59"/>
    </row>
  </sheetData>
  <autoFilter ref="A2:T2">
    <sortState ref="A3:R12">
      <sortCondition ref="P2"/>
    </sortState>
  </autoFilter>
  <phoneticPr fontId="18" type="noConversion"/>
  <conditionalFormatting sqref="S9">
    <cfRule type="duplicateValues" dxfId="1" priority="3" stopIfTrue="1"/>
  </conditionalFormatting>
  <pageMargins left="0" right="0" top="0.74803149606299213" bottom="0.74803149606299213" header="0.31496062992125984" footer="0.31496062992125984"/>
  <pageSetup paperSize="9" orientation="portrait" horizontalDpi="0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zoomScale="90" zoomScaleNormal="90" workbookViewId="0">
      <selection activeCell="I26" sqref="I26:J27"/>
    </sheetView>
  </sheetViews>
  <sheetFormatPr defaultRowHeight="13.5" outlineLevelCol="1"/>
  <cols>
    <col min="1" max="1" width="6.625" customWidth="1"/>
    <col min="2" max="2" width="12.5" customWidth="1"/>
    <col min="3" max="3" width="6.375" customWidth="1"/>
    <col min="4" max="4" width="6.625" customWidth="1"/>
    <col min="5" max="5" width="3.75" customWidth="1"/>
    <col min="6" max="6" width="11.75" customWidth="1"/>
    <col min="7" max="7" width="11.5" customWidth="1" outlineLevel="1"/>
    <col min="8" max="8" width="11.75" customWidth="1" outlineLevel="1"/>
    <col min="9" max="9" width="9" customWidth="1" outlineLevel="1"/>
    <col min="10" max="10" width="13.125" customWidth="1" outlineLevel="1"/>
    <col min="11" max="11" width="12.375" customWidth="1" outlineLevel="1"/>
    <col min="12" max="12" width="7" customWidth="1" outlineLevel="1"/>
    <col min="13" max="13" width="11.625" customWidth="1" outlineLevel="1"/>
    <col min="14" max="14" width="11.625" customWidth="1"/>
    <col min="15" max="15" width="11.75" customWidth="1"/>
  </cols>
  <sheetData>
    <row r="1" spans="1:18" s="28" customFormat="1" ht="33.75" customHeight="1">
      <c r="A1" s="125" t="s">
        <v>328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7"/>
      <c r="R1" s="68"/>
    </row>
    <row r="2" spans="1:18" s="34" customFormat="1" ht="39.75" customHeight="1">
      <c r="A2" s="224" t="s">
        <v>0</v>
      </c>
      <c r="B2" s="224" t="s">
        <v>1</v>
      </c>
      <c r="C2" s="224" t="s">
        <v>2</v>
      </c>
      <c r="D2" s="225" t="s">
        <v>92</v>
      </c>
      <c r="E2" s="224" t="s">
        <v>5</v>
      </c>
      <c r="F2" s="226" t="s">
        <v>6</v>
      </c>
      <c r="G2" s="226" t="s">
        <v>7</v>
      </c>
      <c r="H2" s="226" t="s">
        <v>8</v>
      </c>
      <c r="I2" s="227" t="s">
        <v>9</v>
      </c>
      <c r="J2" s="227" t="s">
        <v>10</v>
      </c>
      <c r="K2" s="228" t="s">
        <v>11</v>
      </c>
      <c r="L2" s="224" t="s">
        <v>13</v>
      </c>
      <c r="M2" s="228" t="s">
        <v>14</v>
      </c>
      <c r="N2" s="228" t="s">
        <v>15</v>
      </c>
      <c r="O2" s="227" t="s">
        <v>16</v>
      </c>
      <c r="P2" s="224" t="s">
        <v>17</v>
      </c>
      <c r="Q2" s="229"/>
    </row>
    <row r="3" spans="1:18" ht="16.5">
      <c r="A3" s="92"/>
      <c r="B3" s="216" t="s">
        <v>332</v>
      </c>
      <c r="C3" s="217" t="s">
        <v>333</v>
      </c>
      <c r="D3" s="217">
        <v>102</v>
      </c>
      <c r="E3" s="92">
        <v>1</v>
      </c>
      <c r="F3" s="230">
        <v>42799</v>
      </c>
      <c r="G3" s="289">
        <v>42852</v>
      </c>
      <c r="H3" s="231">
        <v>42852</v>
      </c>
      <c r="I3" s="286">
        <v>248.63</v>
      </c>
      <c r="J3" s="287">
        <v>8242.73</v>
      </c>
      <c r="K3" s="288">
        <f t="shared" ref="K3" si="0">I3*J3</f>
        <v>2049389.9598999999</v>
      </c>
      <c r="L3" s="232">
        <v>1</v>
      </c>
      <c r="M3" s="233"/>
      <c r="N3" s="234">
        <v>2049390</v>
      </c>
      <c r="O3" s="234">
        <v>2049390</v>
      </c>
      <c r="P3" s="92" t="s">
        <v>339</v>
      </c>
      <c r="Q3" s="92"/>
    </row>
    <row r="4" spans="1:18">
      <c r="A4" s="235" t="s">
        <v>114</v>
      </c>
      <c r="B4" s="236"/>
      <c r="C4" s="236"/>
      <c r="D4" s="236"/>
      <c r="E4" s="235">
        <f>SUM(E3)</f>
        <v>1</v>
      </c>
      <c r="F4" s="237"/>
      <c r="G4" s="237"/>
      <c r="H4" s="237"/>
      <c r="I4" s="238"/>
      <c r="J4" s="239"/>
      <c r="K4" s="240"/>
      <c r="L4" s="241"/>
      <c r="M4" s="242"/>
      <c r="N4" s="242"/>
      <c r="O4" s="243">
        <f>SUM(O3)</f>
        <v>2049390</v>
      </c>
      <c r="P4" s="236"/>
      <c r="Q4" s="244" t="s">
        <v>115</v>
      </c>
    </row>
    <row r="5" spans="1:18">
      <c r="A5" s="92"/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</row>
  </sheetData>
  <autoFilter ref="A2:R2">
    <sortState ref="A3:R8">
      <sortCondition ref="P2"/>
    </sortState>
  </autoFilter>
  <phoneticPr fontId="18" type="noConversion"/>
  <conditionalFormatting sqref="B3">
    <cfRule type="duplicateValues" dxfId="0" priority="1" stopIfTrue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成销</vt:lpstr>
      <vt:lpstr>补差个人</vt:lpstr>
      <vt:lpstr>补差分配</vt:lpstr>
      <vt:lpstr>补差三七分</vt:lpstr>
      <vt:lpstr>放款分配</vt:lpstr>
      <vt:lpstr>车位分配</vt:lpstr>
      <vt:lpstr>车位</vt:lpstr>
      <vt:lpstr>商铺</vt:lpstr>
      <vt:lpstr>商铺补差</vt:lpstr>
      <vt:lpstr>商铺放贷</vt:lpstr>
      <vt:lpstr>置业顾问业绩确认总表汇总</vt:lpstr>
      <vt:lpstr>商铺业绩确认表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CC</cp:lastModifiedBy>
  <cp:lastPrinted>2017-07-08T02:45:53Z</cp:lastPrinted>
  <dcterms:created xsi:type="dcterms:W3CDTF">2006-09-13T11:21:00Z</dcterms:created>
  <dcterms:modified xsi:type="dcterms:W3CDTF">2018-07-10T15:38:48Z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2052-10.1.0.5559</vt:lpwstr>
  </property>
</Properties>
</file>