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82429_polimi_it/Documents/AFB LAB/Deliverable Excel &amp; R/2.3 ROI &amp; Effectiveness/"/>
    </mc:Choice>
  </mc:AlternateContent>
  <xr:revisionPtr revIDLastSave="522" documentId="11_F25DC773A252ABDACC104895C19E7EF25ADE58E7" xr6:coauthVersionLast="47" xr6:coauthVersionMax="47" xr10:uidLastSave="{3695A4FD-6F5C-440C-9772-4C253445803B}"/>
  <bookViews>
    <workbookView xWindow="0" yWindow="0" windowWidth="24000" windowHeight="12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B27" i="1"/>
  <c r="D26" i="1"/>
  <c r="C26" i="1"/>
  <c r="B2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E27" i="1"/>
  <c r="F27" i="1"/>
  <c r="G27" i="1"/>
  <c r="W15" i="1"/>
  <c r="X15" i="1"/>
  <c r="Y15" i="1"/>
  <c r="Z15" i="1"/>
  <c r="AA15" i="1"/>
  <c r="V15" i="1"/>
  <c r="W22" i="1"/>
  <c r="X22" i="1"/>
  <c r="Y22" i="1"/>
  <c r="Z22" i="1"/>
  <c r="AA22" i="1"/>
  <c r="W29" i="1"/>
  <c r="X29" i="1"/>
  <c r="Y29" i="1"/>
  <c r="Z29" i="1"/>
  <c r="AA29" i="1"/>
  <c r="V29" i="1"/>
  <c r="V22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B6" i="1"/>
  <c r="E26" i="1" l="1"/>
  <c r="G26" i="1"/>
  <c r="F26" i="1"/>
  <c r="F28" i="1"/>
  <c r="G28" i="1"/>
  <c r="E28" i="1"/>
  <c r="F31" i="1"/>
  <c r="G31" i="1"/>
  <c r="E31" i="1"/>
  <c r="F25" i="1"/>
  <c r="G25" i="1"/>
  <c r="E25" i="1"/>
</calcChain>
</file>

<file path=xl/sharedStrings.xml><?xml version="1.0" encoding="utf-8"?>
<sst xmlns="http://schemas.openxmlformats.org/spreadsheetml/2006/main" count="85" uniqueCount="20">
  <si>
    <t>ROI</t>
  </si>
  <si>
    <t>2017-2019</t>
  </si>
  <si>
    <t>2018-2020</t>
  </si>
  <si>
    <t>2019-2021</t>
  </si>
  <si>
    <t>Effectiveness</t>
  </si>
  <si>
    <t>Incremental effect on values</t>
  </si>
  <si>
    <t>Total values</t>
  </si>
  <si>
    <t>Total GRPs or Impressions</t>
  </si>
  <si>
    <t>TV</t>
  </si>
  <si>
    <t>Programmatic Behavioral</t>
  </si>
  <si>
    <t>Reservation Social Display</t>
  </si>
  <si>
    <t>Programmatic Sociodemo</t>
  </si>
  <si>
    <t>Google</t>
  </si>
  <si>
    <t>Media</t>
  </si>
  <si>
    <t>Year</t>
  </si>
  <si>
    <t>Spend share</t>
  </si>
  <si>
    <t>Mean price</t>
  </si>
  <si>
    <t>Reservation Social Video</t>
  </si>
  <si>
    <t>Variables</t>
  </si>
  <si>
    <t>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</si>
</sst>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0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6" xfId="0" applyNumberFormat="1" applyBorder="1"/>
    <xf numFmtId="2" fontId="0" fillId="0" borderId="8" xfId="0" applyNumberFormat="1" applyBorder="1"/>
    <xf numFmtId="10" fontId="0" fillId="0" borderId="0" xfId="0" applyNumberFormat="1" applyBorder="1"/>
    <xf numFmtId="10" fontId="0" fillId="0" borderId="0" xfId="0" applyNumberFormat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9" xfId="0" applyNumberFormat="1" applyBorder="1"/>
    <xf numFmtId="2" fontId="0" fillId="0" borderId="10" xfId="0" applyNumberFormat="1" applyBorder="1"/>
    <xf numFmtId="10" fontId="0" fillId="0" borderId="10" xfId="0" applyNumberFormat="1" applyBorder="1"/>
    <xf numFmtId="2" fontId="0" fillId="0" borderId="11" xfId="0" applyNumberFormat="1" applyBorder="1"/>
    <xf numFmtId="0" fontId="0" fillId="0" borderId="4" xfId="0" applyBorder="1"/>
    <xf numFmtId="2" fontId="0" fillId="0" borderId="4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64" fontId="0" fillId="0" borderId="4" xfId="0" applyNumberFormat="1" applyBorder="1"/>
    <xf numFmtId="164" fontId="0" fillId="0" borderId="0" xfId="0" applyNumberFormat="1" applyFill="1" applyBorder="1"/>
    <xf numFmtId="164" fontId="0" fillId="0" borderId="5" xfId="0" applyNumberFormat="1" applyBorder="1"/>
    <xf numFmtId="0" fontId="0" fillId="0" borderId="0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Spend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TV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(Sheet1!$V$13,Sheet1!$V$20,Sheet1!$V$27)</c:f>
              <c:numCache>
                <c:formatCode>0.00%</c:formatCode>
                <c:ptCount val="3"/>
                <c:pt idx="0">
                  <c:v>0.79364807376865998</c:v>
                </c:pt>
                <c:pt idx="1">
                  <c:v>0.737975044995691</c:v>
                </c:pt>
                <c:pt idx="2">
                  <c:v>0.74112228068191199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B-45DA-A4F9-83498EDD5EA7}"/>
            </c:ext>
          </c:extLst>
        </c:ser>
        <c:ser>
          <c:idx val="1"/>
          <c:order val="1"/>
          <c:tx>
            <c:v>Programmatic Sociodemo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(Sheet1!$W$13,Sheet1!$W$20,Sheet1!$W$27)</c:f>
              <c:numCache>
                <c:formatCode>0.00%</c:formatCode>
                <c:ptCount val="3"/>
                <c:pt idx="0">
                  <c:v>5.8677103050901402E-2</c:v>
                </c:pt>
                <c:pt idx="1">
                  <c:v>7.7331904229970799E-2</c:v>
                </c:pt>
                <c:pt idx="2">
                  <c:v>3.3326666191226199E-2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B-45DA-A4F9-83498EDD5EA7}"/>
            </c:ext>
          </c:extLst>
        </c:ser>
        <c:ser>
          <c:idx val="2"/>
          <c:order val="2"/>
          <c:tx>
            <c:v>Programmatic Behavioral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(Sheet1!$X$13,Sheet1!$X$20,Sheet1!$X$27)</c:f>
              <c:numCache>
                <c:formatCode>0.00%</c:formatCode>
                <c:ptCount val="3"/>
                <c:pt idx="0">
                  <c:v>2.7862047803996798E-3</c:v>
                </c:pt>
                <c:pt idx="1">
                  <c:v>2.9209666553359801E-2</c:v>
                </c:pt>
                <c:pt idx="2">
                  <c:v>0.100111423782621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B-45DA-A4F9-83498EDD5EA7}"/>
            </c:ext>
          </c:extLst>
        </c:ser>
        <c:ser>
          <c:idx val="3"/>
          <c:order val="3"/>
          <c:tx>
            <c:v>Reservation Social Video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(Sheet1!$Y$13,Sheet1!$Y$20,Sheet1!$Y$27)</c:f>
              <c:numCache>
                <c:formatCode>0.00%</c:formatCode>
                <c:ptCount val="3"/>
                <c:pt idx="0">
                  <c:v>8.6779430276176198E-2</c:v>
                </c:pt>
                <c:pt idx="1">
                  <c:v>9.4426000949362501E-2</c:v>
                </c:pt>
                <c:pt idx="2">
                  <c:v>9.2755609038308998E-2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B-45DA-A4F9-83498EDD5EA7}"/>
            </c:ext>
          </c:extLst>
        </c:ser>
        <c:ser>
          <c:idx val="4"/>
          <c:order val="4"/>
          <c:tx>
            <c:v>Reservation Social Display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(Sheet1!$Z$13,Sheet1!$Z$20,Sheet1!$Z$27)</c:f>
              <c:numCache>
                <c:formatCode>0.00%</c:formatCode>
                <c:ptCount val="3"/>
                <c:pt idx="0">
                  <c:v>4.6799766002332002E-2</c:v>
                </c:pt>
                <c:pt idx="1">
                  <c:v>4.9044976811080103E-2</c:v>
                </c:pt>
                <c:pt idx="2">
                  <c:v>2.3478955068727901E-2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B-45DA-A4F9-83498EDD5EA7}"/>
            </c:ext>
          </c:extLst>
        </c:ser>
        <c:ser>
          <c:idx val="5"/>
          <c:order val="5"/>
          <c:tx>
            <c:v>Google Search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(Sheet1!$AA$13,Sheet1!$AA$20,Sheet1!$AA$27)</c:f>
              <c:numCache>
                <c:formatCode>0.00%</c:formatCode>
                <c:ptCount val="3"/>
                <c:pt idx="0">
                  <c:v>1.1309422121531101E-2</c:v>
                </c:pt>
                <c:pt idx="1">
                  <c:v>1.20124064605357E-2</c:v>
                </c:pt>
                <c:pt idx="2">
                  <c:v>9.2050652372042199E-3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3B-45DA-A4F9-83498EDD5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6537152"/>
        <c:axId val="1706562944"/>
      </c:barChart>
      <c:catAx>
        <c:axId val="170653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62944"/>
        <c:crosses val="autoZero"/>
        <c:auto val="1"/>
        <c:lblAlgn val="ctr"/>
        <c:lblOffset val="100"/>
        <c:noMultiLvlLbl val="0"/>
      </c:catAx>
      <c:valAx>
        <c:axId val="17065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37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Spend</a:t>
            </a:r>
            <a:r>
              <a:rPr lang="en-GB" baseline="0"/>
              <a:t> Share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TV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Sheet1!$B$24:$D$24</c:f>
              <c:strCache>
                <c:ptCount val="3"/>
                <c:pt idx="0">
                  <c:v>2017-2019</c:v>
                </c:pt>
                <c:pt idx="1">
                  <c:v>2018-2020</c:v>
                </c:pt>
                <c:pt idx="2">
                  <c:v>2019-2021</c:v>
                </c:pt>
              </c:strCache>
            </c:strRef>
          </c:cat>
          <c:val>
            <c:numRef>
              <c:f>Sheet1!$B$25:$D$25</c:f>
              <c:numCache>
                <c:formatCode>0.00%</c:formatCode>
                <c:ptCount val="3"/>
                <c:pt idx="0">
                  <c:v>0.79364807376865998</c:v>
                </c:pt>
                <c:pt idx="1">
                  <c:v>0.737975044995691</c:v>
                </c:pt>
                <c:pt idx="2">
                  <c:v>0.74112228068191199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7-4CDE-92E6-7A248196A129}"/>
            </c:ext>
          </c:extLst>
        </c:ser>
        <c:ser>
          <c:idx val="1"/>
          <c:order val="1"/>
          <c:tx>
            <c:v>Digital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Sheet1!$B$24:$D$24</c:f>
              <c:strCache>
                <c:ptCount val="3"/>
                <c:pt idx="0">
                  <c:v>2017-2019</c:v>
                </c:pt>
                <c:pt idx="1">
                  <c:v>2018-2020</c:v>
                </c:pt>
                <c:pt idx="2">
                  <c:v>2019-2021</c:v>
                </c:pt>
              </c:strCache>
            </c:strRef>
          </c:cat>
          <c:val>
            <c:numRef>
              <c:f>Sheet1!$B$34:$D$34</c:f>
              <c:numCache>
                <c:formatCode>0.00%</c:formatCode>
                <c:ptCount val="3"/>
                <c:pt idx="0">
                  <c:v>0.20635192623134038</c:v>
                </c:pt>
                <c:pt idx="1">
                  <c:v>0.26202495500430889</c:v>
                </c:pt>
                <c:pt idx="2">
                  <c:v>0.25887771931808834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7-4CDE-92E6-7A248196A1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9385519"/>
        <c:axId val="409385935"/>
      </c:barChart>
      <c:catAx>
        <c:axId val="40938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85935"/>
        <c:crosses val="autoZero"/>
        <c:auto val="1"/>
        <c:lblAlgn val="ctr"/>
        <c:lblOffset val="100"/>
        <c:noMultiLvlLbl val="0"/>
      </c:catAx>
      <c:valAx>
        <c:axId val="40938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ROI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Sheet1!$E$24:$G$24</c:f>
              <c:strCache>
                <c:ptCount val="3"/>
                <c:pt idx="0">
                  <c:v>2017-2019</c:v>
                </c:pt>
                <c:pt idx="1">
                  <c:v>2018-2020</c:v>
                </c:pt>
                <c:pt idx="2">
                  <c:v>2019-2021</c:v>
                </c:pt>
              </c:strCache>
            </c:strRef>
          </c:cat>
          <c:val>
            <c:numRef>
              <c:f>Sheet1!$E$26:$G$26</c:f>
              <c:numCache>
                <c:formatCode>0.0000</c:formatCode>
                <c:ptCount val="3"/>
                <c:pt idx="0">
                  <c:v>-9.2905968758398003E-2</c:v>
                </c:pt>
                <c:pt idx="1">
                  <c:v>-0.60373689662203389</c:v>
                </c:pt>
                <c:pt idx="2">
                  <c:v>-0.43107178709769184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9-4FCF-BBBA-480A2E4DB58B}"/>
            </c:ext>
          </c:extLst>
        </c:ser>
        <c:ser>
          <c:idx val="1"/>
          <c:order val="1"/>
          <c:tx>
            <c:v>Effectiveness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Sheet1!$E$24:$G$24</c:f>
              <c:strCache>
                <c:ptCount val="3"/>
                <c:pt idx="0">
                  <c:v>2017-2019</c:v>
                </c:pt>
                <c:pt idx="1">
                  <c:v>2018-2020</c:v>
                </c:pt>
                <c:pt idx="2">
                  <c:v>2019-2021</c:v>
                </c:pt>
              </c:strCache>
            </c:strRef>
          </c:cat>
          <c:val>
            <c:numRef>
              <c:f>Sheet1!$E$27:$G$27</c:f>
              <c:numCache>
                <c:formatCode>0.0000</c:formatCode>
                <c:ptCount val="3"/>
                <c:pt idx="0">
                  <c:v>0.11334718349201026</c:v>
                </c:pt>
                <c:pt idx="1">
                  <c:v>3.4752963796827636E-2</c:v>
                </c:pt>
                <c:pt idx="2">
                  <c:v>4.6684587500067945E-2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9-4FCF-BBBA-480A2E4DB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589647"/>
        <c:axId val="408590063"/>
      </c:lineChart>
      <c:catAx>
        <c:axId val="40858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90063"/>
        <c:crosses val="autoZero"/>
        <c:auto val="1"/>
        <c:lblAlgn val="ctr"/>
        <c:lblOffset val="100"/>
        <c:noMultiLvlLbl val="0"/>
      </c:catAx>
      <c:valAx>
        <c:axId val="40859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896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ROI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Sheet1!$B$24:$D$24</c:f>
              <c:strCache>
                <c:ptCount val="3"/>
                <c:pt idx="0">
                  <c:v>2017-2019</c:v>
                </c:pt>
                <c:pt idx="1">
                  <c:v>2018-2020</c:v>
                </c:pt>
                <c:pt idx="2">
                  <c:v>2019-2021</c:v>
                </c:pt>
              </c:strCache>
            </c:strRef>
          </c:cat>
          <c:val>
            <c:numRef>
              <c:f>Sheet1!$B$26:$D$26</c:f>
              <c:numCache>
                <c:formatCode>0.0000</c:formatCode>
                <c:ptCount val="3"/>
                <c:pt idx="0">
                  <c:v>-1</c:v>
                </c:pt>
                <c:pt idx="1">
                  <c:v>-0.29000000000000004</c:v>
                </c:pt>
                <c:pt idx="2">
                  <c:v>1.086981169534007E-2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7-47BB-A629-47F36DB70E2F}"/>
            </c:ext>
          </c:extLst>
        </c:ser>
        <c:ser>
          <c:idx val="1"/>
          <c:order val="1"/>
          <c:tx>
            <c:v>Effectiveness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Sheet1!$B$24:$D$24</c:f>
              <c:strCache>
                <c:ptCount val="3"/>
                <c:pt idx="0">
                  <c:v>2017-2019</c:v>
                </c:pt>
                <c:pt idx="1">
                  <c:v>2018-2020</c:v>
                </c:pt>
                <c:pt idx="2">
                  <c:v>2019-2021</c:v>
                </c:pt>
              </c:strCache>
            </c:strRef>
          </c:cat>
          <c:val>
            <c:numRef>
              <c:f>Sheet1!$B$27:$D$27</c:f>
              <c:numCache>
                <c:formatCode>0.0000</c:formatCode>
                <c:ptCount val="3"/>
                <c:pt idx="0">
                  <c:v>0</c:v>
                </c:pt>
                <c:pt idx="1">
                  <c:v>12.817159600621929</c:v>
                </c:pt>
                <c:pt idx="2">
                  <c:v>16.894090377951457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7BB-A629-47F36DB70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029023"/>
        <c:axId val="414012383"/>
      </c:lineChart>
      <c:catAx>
        <c:axId val="41402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12383"/>
        <c:crosses val="autoZero"/>
        <c:auto val="1"/>
        <c:lblAlgn val="ctr"/>
        <c:lblOffset val="100"/>
        <c:noMultiLvlLbl val="0"/>
      </c:catAx>
      <c:valAx>
        <c:axId val="41401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29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(Sheet1!$V$14,Sheet1!$V$21,Sheet1!$V$28)</c:f>
              <c:numCache>
                <c:formatCode>0.00</c:formatCode>
                <c:ptCount val="3"/>
                <c:pt idx="0">
                  <c:v>0</c:v>
                </c:pt>
                <c:pt idx="1">
                  <c:v>0.71</c:v>
                </c:pt>
                <c:pt idx="2">
                  <c:v>1.0108698116953401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151-99F8-C0531FD2B91A}"/>
            </c:ext>
          </c:extLst>
        </c:ser>
        <c:ser>
          <c:idx val="1"/>
          <c:order val="1"/>
          <c:tx>
            <c:v>Programmatic Sociodemo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(Sheet1!$W$14,Sheet1!$W$21,Sheet1!$W$28)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0.66429741641864704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151-99F8-C0531FD2B91A}"/>
            </c:ext>
          </c:extLst>
        </c:ser>
        <c:ser>
          <c:idx val="2"/>
          <c:order val="2"/>
          <c:tx>
            <c:v>Programmatic Behavioral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(Sheet1!$X$14,Sheet1!$X$21,Sheet1!$X$28)</c:f>
              <c:numCache>
                <c:formatCode>0.00</c:formatCode>
                <c:ptCount val="3"/>
                <c:pt idx="0">
                  <c:v>25.74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151-99F8-C0531FD2B91A}"/>
            </c:ext>
          </c:extLst>
        </c:ser>
        <c:ser>
          <c:idx val="3"/>
          <c:order val="3"/>
          <c:tx>
            <c:v>Reservation Social Video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(Sheet1!$Y$14,Sheet1!$Y$21,Sheet1!$Y$28)</c:f>
              <c:numCache>
                <c:formatCode>0.00</c:formatCode>
                <c:ptCount val="3"/>
                <c:pt idx="0">
                  <c:v>0.98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A4-4151-99F8-C0531FD2B91A}"/>
            </c:ext>
          </c:extLst>
        </c:ser>
        <c:ser>
          <c:idx val="4"/>
          <c:order val="4"/>
          <c:tx>
            <c:v>Reservation Social Display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(Sheet1!$Z$14,Sheet1!$Z$21,Sheet1!$Z$28)</c:f>
              <c:numCache>
                <c:formatCode>0.00</c:formatCode>
                <c:ptCount val="3"/>
                <c:pt idx="0">
                  <c:v>0.65</c:v>
                </c:pt>
                <c:pt idx="1">
                  <c:v>1.1299999999999999</c:v>
                </c:pt>
                <c:pt idx="2">
                  <c:v>2.5164657977623599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A4-4151-99F8-C0531FD2B91A}"/>
            </c:ext>
          </c:extLst>
        </c:ser>
        <c:ser>
          <c:idx val="5"/>
          <c:order val="5"/>
          <c:tx>
            <c:v>Google Search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(Sheet1!$AA$14,Sheet1!$AA$21,Sheet1!$AA$28)</c:f>
              <c:numCache>
                <c:formatCode>0.00</c:formatCode>
                <c:ptCount val="3"/>
                <c:pt idx="0">
                  <c:v>0</c:v>
                </c:pt>
                <c:pt idx="1">
                  <c:v>4.03</c:v>
                </c:pt>
                <c:pt idx="2">
                  <c:v>7.1764871691010397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A4-4151-99F8-C0531FD2B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386928"/>
        <c:axId val="1124384432"/>
      </c:lineChart>
      <c:catAx>
        <c:axId val="112438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84432"/>
        <c:crosses val="autoZero"/>
        <c:auto val="1"/>
        <c:lblAlgn val="ctr"/>
        <c:lblOffset val="100"/>
        <c:noMultiLvlLbl val="0"/>
      </c:catAx>
      <c:valAx>
        <c:axId val="11243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86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(Sheet1!$V$15,Sheet1!$V$22,Sheet1!$V$29)</c:f>
              <c:numCache>
                <c:formatCode>0.0000</c:formatCode>
                <c:ptCount val="3"/>
                <c:pt idx="0">
                  <c:v>0</c:v>
                </c:pt>
                <c:pt idx="1">
                  <c:v>12817.15960062193</c:v>
                </c:pt>
                <c:pt idx="2">
                  <c:v>16894.090377951456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4-4EC7-9D14-89212FC6ED60}"/>
            </c:ext>
          </c:extLst>
        </c:ser>
        <c:ser>
          <c:idx val="1"/>
          <c:order val="1"/>
          <c:tx>
            <c:v>Programmatic Sociodemo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(Sheet1!$W$15,Sheet1!$W$22,Sheet1!$W$29)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6.6020128915973711E-2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4-4EC7-9D14-89212FC6ED60}"/>
            </c:ext>
          </c:extLst>
        </c:ser>
        <c:ser>
          <c:idx val="2"/>
          <c:order val="2"/>
          <c:tx>
            <c:v>Programmatic Behavioral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(Sheet1!$X$15,Sheet1!$X$22,Sheet1!$X$29)</c:f>
              <c:numCache>
                <c:formatCode>0.0000</c:formatCode>
                <c:ptCount val="3"/>
                <c:pt idx="0">
                  <c:v>5.7501343657805544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4-4EC7-9D14-89212FC6ED60}"/>
            </c:ext>
          </c:extLst>
        </c:ser>
        <c:ser>
          <c:idx val="3"/>
          <c:order val="3"/>
          <c:tx>
            <c:v>Reservation Social Video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(Sheet1!$Y$15,Sheet1!$Y$22,Sheet1!$Y$29)</c:f>
              <c:numCache>
                <c:formatCode>0.0000</c:formatCode>
                <c:ptCount val="3"/>
                <c:pt idx="0">
                  <c:v>0.1236639921224419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84-4EC7-9D14-89212FC6ED60}"/>
            </c:ext>
          </c:extLst>
        </c:ser>
        <c:ser>
          <c:idx val="4"/>
          <c:order val="4"/>
          <c:tx>
            <c:v>Reservation Social Display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(Sheet1!$Z$15,Sheet1!$Z$22,Sheet1!$Z$29)</c:f>
              <c:numCache>
                <c:formatCode>0.0000</c:formatCode>
                <c:ptCount val="3"/>
                <c:pt idx="0">
                  <c:v>5.6227041439176451E-2</c:v>
                </c:pt>
                <c:pt idx="1">
                  <c:v>8.2661714602854361E-2</c:v>
                </c:pt>
                <c:pt idx="2">
                  <c:v>0.14702111160803449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84-4EC7-9D14-89212FC6ED60}"/>
            </c:ext>
          </c:extLst>
        </c:ser>
        <c:ser>
          <c:idx val="5"/>
          <c:order val="5"/>
          <c:tx>
            <c:v>Google Search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(Sheet1!$AA$15,Sheet1!$AA$22,Sheet1!$AA$29)</c:f>
              <c:numCache>
                <c:formatCode>0.0000</c:formatCode>
                <c:ptCount val="3"/>
                <c:pt idx="0">
                  <c:v>0</c:v>
                </c:pt>
                <c:pt idx="1">
                  <c:v>7.2876371052991624</c:v>
                </c:pt>
                <c:pt idx="2">
                  <c:v>13.832234061255257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84-4EC7-9D14-89212FC6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512192"/>
        <c:axId val="1706517600"/>
      </c:lineChart>
      <c:catAx>
        <c:axId val="170651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17600"/>
        <c:crosses val="autoZero"/>
        <c:auto val="1"/>
        <c:lblAlgn val="ctr"/>
        <c:lblOffset val="100"/>
        <c:noMultiLvlLbl val="0"/>
      </c:catAx>
      <c:valAx>
        <c:axId val="17065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12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ROI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Sheet1!$B$3:$D$3</c:f>
              <c:strCache>
                <c:ptCount val="3"/>
                <c:pt idx="0">
                  <c:v>2017-2019</c:v>
                </c:pt>
                <c:pt idx="1">
                  <c:v>2018-2020</c:v>
                </c:pt>
                <c:pt idx="2">
                  <c:v>2019-2021</c:v>
                </c:pt>
              </c:strCache>
            </c:strRef>
          </c:cat>
          <c:val>
            <c:numRef>
              <c:f>Sheet1!$B$5:$D$5</c:f>
              <c:numCache>
                <c:formatCode>0.0000</c:formatCode>
                <c:ptCount val="3"/>
                <c:pt idx="0">
                  <c:v>-1</c:v>
                </c:pt>
                <c:pt idx="1">
                  <c:v>-0.29000000000000004</c:v>
                </c:pt>
                <c:pt idx="2">
                  <c:v>1.086981169534007E-2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3-4A4A-BC34-F640B01B9222}"/>
            </c:ext>
          </c:extLst>
        </c:ser>
        <c:ser>
          <c:idx val="1"/>
          <c:order val="1"/>
          <c:tx>
            <c:v>Effectiveness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Sheet1!$B$3:$D$3</c:f>
              <c:strCache>
                <c:ptCount val="3"/>
                <c:pt idx="0">
                  <c:v>2017-2019</c:v>
                </c:pt>
                <c:pt idx="1">
                  <c:v>2018-2020</c:v>
                </c:pt>
                <c:pt idx="2">
                  <c:v>2019-2021</c:v>
                </c:pt>
              </c:strCache>
            </c:strRef>
          </c:cat>
          <c:val>
            <c:numRef>
              <c:f>Sheet1!$B$6:$D$6</c:f>
              <c:numCache>
                <c:formatCode>0.0000</c:formatCode>
                <c:ptCount val="3"/>
                <c:pt idx="0">
                  <c:v>0</c:v>
                </c:pt>
                <c:pt idx="1">
                  <c:v>12817.15960062193</c:v>
                </c:pt>
                <c:pt idx="2">
                  <c:v>16894.090377951456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3-4A4A-BC34-F640B01B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816480"/>
        <c:axId val="1892818560"/>
      </c:lineChart>
      <c:catAx>
        <c:axId val="189281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18560"/>
        <c:crosses val="autoZero"/>
        <c:auto val="1"/>
        <c:lblAlgn val="ctr"/>
        <c:lblOffset val="100"/>
        <c:noMultiLvlLbl val="0"/>
      </c:catAx>
      <c:valAx>
        <c:axId val="1892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1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Programmatic</a:t>
            </a:r>
            <a:r>
              <a:rPr lang="en-GB" baseline="0"/>
              <a:t> Sociodemo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ROI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Sheet1!$E$3:$G$3</c:f>
              <c:strCache>
                <c:ptCount val="3"/>
                <c:pt idx="0">
                  <c:v>2017-2019</c:v>
                </c:pt>
                <c:pt idx="1">
                  <c:v>2018-2020</c:v>
                </c:pt>
                <c:pt idx="2">
                  <c:v>2019-2021</c:v>
                </c:pt>
              </c:strCache>
            </c:strRef>
          </c:cat>
          <c:val>
            <c:numRef>
              <c:f>Sheet1!$E$5:$G$5</c:f>
              <c:numCache>
                <c:formatCode>0.0000</c:formatCode>
                <c:ptCount val="3"/>
                <c:pt idx="0">
                  <c:v>-1</c:v>
                </c:pt>
                <c:pt idx="1">
                  <c:v>-1</c:v>
                </c:pt>
                <c:pt idx="2">
                  <c:v>-0.33570258358135296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8-4BAB-836D-98CCCCF88FC9}"/>
            </c:ext>
          </c:extLst>
        </c:ser>
        <c:ser>
          <c:idx val="1"/>
          <c:order val="1"/>
          <c:tx>
            <c:v>Effectiveness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Sheet1!$E$3:$G$3</c:f>
              <c:strCache>
                <c:ptCount val="3"/>
                <c:pt idx="0">
                  <c:v>2017-2019</c:v>
                </c:pt>
                <c:pt idx="1">
                  <c:v>2018-2020</c:v>
                </c:pt>
                <c:pt idx="2">
                  <c:v>2019-2021</c:v>
                </c:pt>
              </c:strCache>
            </c:strRef>
          </c:cat>
          <c:val>
            <c:numRef>
              <c:f>Sheet1!$E$6:$G$6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6.6020128915973711E-2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8-4BAB-836D-98CCCCF88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686928"/>
        <c:axId val="2035692752"/>
      </c:lineChart>
      <c:catAx>
        <c:axId val="20356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92752"/>
        <c:crosses val="autoZero"/>
        <c:auto val="1"/>
        <c:lblAlgn val="ctr"/>
        <c:lblOffset val="100"/>
        <c:noMultiLvlLbl val="0"/>
      </c:catAx>
      <c:valAx>
        <c:axId val="20356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Programmatic</a:t>
            </a:r>
            <a:r>
              <a:rPr lang="en-GB" baseline="0"/>
              <a:t> Behavioral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ROI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Sheet1!$H$3:$J$3</c:f>
              <c:strCache>
                <c:ptCount val="3"/>
                <c:pt idx="0">
                  <c:v>2017-2019</c:v>
                </c:pt>
                <c:pt idx="1">
                  <c:v>2018-2020</c:v>
                </c:pt>
                <c:pt idx="2">
                  <c:v>2019-2021</c:v>
                </c:pt>
              </c:strCache>
            </c:strRef>
          </c:cat>
          <c:val>
            <c:numRef>
              <c:f>Sheet1!$H$5:$J$5</c:f>
              <c:numCache>
                <c:formatCode>0.0000</c:formatCode>
                <c:ptCount val="3"/>
                <c:pt idx="0">
                  <c:v>24.74</c:v>
                </c:pt>
                <c:pt idx="1">
                  <c:v>-1</c:v>
                </c:pt>
                <c:pt idx="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3-4B9B-AD27-BE5D02E747FA}"/>
            </c:ext>
          </c:extLst>
        </c:ser>
        <c:ser>
          <c:idx val="1"/>
          <c:order val="1"/>
          <c:tx>
            <c:v>Effectiveness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Sheet1!$H$3:$J$3</c:f>
              <c:strCache>
                <c:ptCount val="3"/>
                <c:pt idx="0">
                  <c:v>2017-2019</c:v>
                </c:pt>
                <c:pt idx="1">
                  <c:v>2018-2020</c:v>
                </c:pt>
                <c:pt idx="2">
                  <c:v>2019-2021</c:v>
                </c:pt>
              </c:strCache>
            </c:strRef>
          </c:cat>
          <c:val>
            <c:numRef>
              <c:f>Sheet1!$H$6:$J$6</c:f>
              <c:numCache>
                <c:formatCode>0.0000</c:formatCode>
                <c:ptCount val="3"/>
                <c:pt idx="0">
                  <c:v>5.7501343657805544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3-4B9B-AD27-BE5D02E74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812736"/>
        <c:axId val="1892814400"/>
      </c:lineChart>
      <c:catAx>
        <c:axId val="18928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14400"/>
        <c:crosses val="autoZero"/>
        <c:auto val="1"/>
        <c:lblAlgn val="ctr"/>
        <c:lblOffset val="100"/>
        <c:noMultiLvlLbl val="0"/>
      </c:catAx>
      <c:valAx>
        <c:axId val="18928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Reservation</a:t>
            </a:r>
            <a:r>
              <a:rPr lang="en-GB" baseline="0"/>
              <a:t> Social Video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ROI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Sheet1!$K$3:$M$3</c:f>
              <c:strCache>
                <c:ptCount val="3"/>
                <c:pt idx="0">
                  <c:v>2017-2019</c:v>
                </c:pt>
                <c:pt idx="1">
                  <c:v>2018-2020</c:v>
                </c:pt>
                <c:pt idx="2">
                  <c:v>2019-2021</c:v>
                </c:pt>
              </c:strCache>
            </c:strRef>
          </c:cat>
          <c:val>
            <c:numRef>
              <c:f>Sheet1!$K$5:$M$5</c:f>
              <c:numCache>
                <c:formatCode>0.0000</c:formatCode>
                <c:ptCount val="3"/>
                <c:pt idx="0">
                  <c:v>-2.0000000000000018E-2</c:v>
                </c:pt>
                <c:pt idx="1">
                  <c:v>-1</c:v>
                </c:pt>
                <c:pt idx="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E-44EF-B774-A74100DCE60A}"/>
            </c:ext>
          </c:extLst>
        </c:ser>
        <c:ser>
          <c:idx val="1"/>
          <c:order val="1"/>
          <c:tx>
            <c:v>Effectiveness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Sheet1!$K$3:$M$3</c:f>
              <c:strCache>
                <c:ptCount val="3"/>
                <c:pt idx="0">
                  <c:v>2017-2019</c:v>
                </c:pt>
                <c:pt idx="1">
                  <c:v>2018-2020</c:v>
                </c:pt>
                <c:pt idx="2">
                  <c:v>2019-2021</c:v>
                </c:pt>
              </c:strCache>
            </c:strRef>
          </c:cat>
          <c:val>
            <c:numRef>
              <c:f>Sheet1!$K$6:$M$6</c:f>
              <c:numCache>
                <c:formatCode>0.0000</c:formatCode>
                <c:ptCount val="3"/>
                <c:pt idx="0">
                  <c:v>0.1236639921224419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E-44EF-B774-A74100DCE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815232"/>
        <c:axId val="1892813568"/>
      </c:lineChart>
      <c:catAx>
        <c:axId val="18928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13568"/>
        <c:crosses val="autoZero"/>
        <c:auto val="1"/>
        <c:lblAlgn val="ctr"/>
        <c:lblOffset val="100"/>
        <c:noMultiLvlLbl val="0"/>
      </c:catAx>
      <c:valAx>
        <c:axId val="18928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Reservation Social Display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ROI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Sheet1!$N$3:$P$3</c:f>
              <c:strCache>
                <c:ptCount val="3"/>
                <c:pt idx="0">
                  <c:v>2017-2019</c:v>
                </c:pt>
                <c:pt idx="1">
                  <c:v>2018-2020</c:v>
                </c:pt>
                <c:pt idx="2">
                  <c:v>2019-2021</c:v>
                </c:pt>
              </c:strCache>
            </c:strRef>
          </c:cat>
          <c:val>
            <c:numRef>
              <c:f>Sheet1!$N$5:$P$5</c:f>
              <c:numCache>
                <c:formatCode>0.0000</c:formatCode>
                <c:ptCount val="3"/>
                <c:pt idx="0">
                  <c:v>-0.35</c:v>
                </c:pt>
                <c:pt idx="1">
                  <c:v>0.12999999999999989</c:v>
                </c:pt>
                <c:pt idx="2">
                  <c:v>1.5164657977623599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D-4297-9004-BDA9887AE079}"/>
            </c:ext>
          </c:extLst>
        </c:ser>
        <c:ser>
          <c:idx val="1"/>
          <c:order val="1"/>
          <c:tx>
            <c:v>Effectiveness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Sheet1!$N$3:$P$3</c:f>
              <c:strCache>
                <c:ptCount val="3"/>
                <c:pt idx="0">
                  <c:v>2017-2019</c:v>
                </c:pt>
                <c:pt idx="1">
                  <c:v>2018-2020</c:v>
                </c:pt>
                <c:pt idx="2">
                  <c:v>2019-2021</c:v>
                </c:pt>
              </c:strCache>
            </c:strRef>
          </c:cat>
          <c:val>
            <c:numRef>
              <c:f>Sheet1!$N$6:$P$6</c:f>
              <c:numCache>
                <c:formatCode>0.0000</c:formatCode>
                <c:ptCount val="3"/>
                <c:pt idx="0">
                  <c:v>5.6227041439176451E-2</c:v>
                </c:pt>
                <c:pt idx="1">
                  <c:v>8.2661714602854361E-2</c:v>
                </c:pt>
                <c:pt idx="2">
                  <c:v>0.14702111160803449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D-4297-9004-BDA9887AE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667920"/>
        <c:axId val="2024660432"/>
      </c:lineChart>
      <c:catAx>
        <c:axId val="20246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60432"/>
        <c:crosses val="autoZero"/>
        <c:auto val="1"/>
        <c:lblAlgn val="ctr"/>
        <c:lblOffset val="100"/>
        <c:noMultiLvlLbl val="0"/>
      </c:catAx>
      <c:valAx>
        <c:axId val="20246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6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ROI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Sheet1!$Q$3:$S$3</c:f>
              <c:strCache>
                <c:ptCount val="3"/>
                <c:pt idx="0">
                  <c:v>2017-2019</c:v>
                </c:pt>
                <c:pt idx="1">
                  <c:v>2018-2020</c:v>
                </c:pt>
                <c:pt idx="2">
                  <c:v>2019-2021</c:v>
                </c:pt>
              </c:strCache>
            </c:strRef>
          </c:cat>
          <c:val>
            <c:numRef>
              <c:f>Sheet1!$Q$5:$S$5</c:f>
              <c:numCache>
                <c:formatCode>0.0000</c:formatCode>
                <c:ptCount val="3"/>
                <c:pt idx="0">
                  <c:v>-1</c:v>
                </c:pt>
                <c:pt idx="1">
                  <c:v>3.0300000000000002</c:v>
                </c:pt>
                <c:pt idx="2">
                  <c:v>6.1764871691010397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C-40E7-9116-B57F5E873E10}"/>
            </c:ext>
          </c:extLst>
        </c:ser>
        <c:ser>
          <c:idx val="1"/>
          <c:order val="1"/>
          <c:tx>
            <c:v>Effectiveness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Sheet1!$Q$3:$S$3</c:f>
              <c:strCache>
                <c:ptCount val="3"/>
                <c:pt idx="0">
                  <c:v>2017-2019</c:v>
                </c:pt>
                <c:pt idx="1">
                  <c:v>2018-2020</c:v>
                </c:pt>
                <c:pt idx="2">
                  <c:v>2019-2021</c:v>
                </c:pt>
              </c:strCache>
            </c:strRef>
          </c:cat>
          <c:val>
            <c:numRef>
              <c:f>Sheet1!$Q$6:$S$6</c:f>
              <c:numCache>
                <c:formatCode>0.0000</c:formatCode>
                <c:ptCount val="3"/>
                <c:pt idx="0">
                  <c:v>0</c:v>
                </c:pt>
                <c:pt idx="1">
                  <c:v>7.2876371052991624</c:v>
                </c:pt>
                <c:pt idx="2">
                  <c:v>13.832234061255257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C-40E7-9116-B57F5E87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564192"/>
        <c:axId val="1706568352"/>
      </c:lineChart>
      <c:catAx>
        <c:axId val="17065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68352"/>
        <c:crosses val="autoZero"/>
        <c:auto val="1"/>
        <c:lblAlgn val="ctr"/>
        <c:lblOffset val="100"/>
        <c:noMultiLvlLbl val="0"/>
      </c:catAx>
      <c:valAx>
        <c:axId val="17065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761999</xdr:colOff>
      <xdr:row>34</xdr:row>
      <xdr:rowOff>4761</xdr:rowOff>
    </xdr:from>
    <xdr:to>
      <xdr:col>23</xdr:col>
      <xdr:colOff>971549</xdr:colOff>
      <xdr:row>52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28872-3D11-3EA3-A626-8E339F664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1133475</xdr:colOff>
      <xdr:row>33</xdr:row>
      <xdr:rowOff>185737</xdr:rowOff>
    </xdr:from>
    <xdr:to>
      <xdr:col>29</xdr:col>
      <xdr:colOff>581025</xdr:colOff>
      <xdr:row>53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3D7380-0EA6-EA65-7F0D-BDFB5AE96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766762</xdr:colOff>
      <xdr:row>53</xdr:row>
      <xdr:rowOff>138111</xdr:rowOff>
    </xdr:from>
    <xdr:to>
      <xdr:col>23</xdr:col>
      <xdr:colOff>942975</xdr:colOff>
      <xdr:row>72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9999B0-92B0-9D3A-6E4D-C71D217D9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1671637</xdr:colOff>
      <xdr:row>10</xdr:row>
      <xdr:rowOff>171450</xdr:rowOff>
    </xdr:from>
    <xdr:to>
      <xdr:col>3</xdr:col>
      <xdr:colOff>762000</xdr:colOff>
      <xdr:row>19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96C697-B9AB-F17C-60AE-7F5140590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709611</xdr:colOff>
      <xdr:row>10</xdr:row>
      <xdr:rowOff>161925</xdr:rowOff>
    </xdr:from>
    <xdr:to>
      <xdr:col>7</xdr:col>
      <xdr:colOff>19049</xdr:colOff>
      <xdr:row>19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0A4467-A761-2F78-6B32-8AAA8D68E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738187</xdr:colOff>
      <xdr:row>10</xdr:row>
      <xdr:rowOff>161925</xdr:rowOff>
    </xdr:from>
    <xdr:to>
      <xdr:col>10</xdr:col>
      <xdr:colOff>66675</xdr:colOff>
      <xdr:row>19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3DD910-BCB0-A7E2-FDA2-2D85A43AF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823912</xdr:colOff>
      <xdr:row>10</xdr:row>
      <xdr:rowOff>161924</xdr:rowOff>
    </xdr:from>
    <xdr:to>
      <xdr:col>13</xdr:col>
      <xdr:colOff>47625</xdr:colOff>
      <xdr:row>19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936452-7665-E0B3-A965-EB5D39986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795337</xdr:colOff>
      <xdr:row>10</xdr:row>
      <xdr:rowOff>161924</xdr:rowOff>
    </xdr:from>
    <xdr:to>
      <xdr:col>16</xdr:col>
      <xdr:colOff>47625</xdr:colOff>
      <xdr:row>19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16A2CF-44EC-5462-23B9-7F9C330FE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728662</xdr:colOff>
      <xdr:row>10</xdr:row>
      <xdr:rowOff>161925</xdr:rowOff>
    </xdr:from>
    <xdr:to>
      <xdr:col>18</xdr:col>
      <xdr:colOff>733425</xdr:colOff>
      <xdr:row>19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C69E47-1CFE-4E84-5768-24DACB486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19050</xdr:colOff>
      <xdr:row>22</xdr:row>
      <xdr:rowOff>14287</xdr:rowOff>
    </xdr:from>
    <xdr:to>
      <xdr:col>13</xdr:col>
      <xdr:colOff>466725</xdr:colOff>
      <xdr:row>36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B63518-3531-1E67-0AC1-75EC2F5F2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33337</xdr:colOff>
      <xdr:row>52</xdr:row>
      <xdr:rowOff>14287</xdr:rowOff>
    </xdr:from>
    <xdr:to>
      <xdr:col>13</xdr:col>
      <xdr:colOff>481012</xdr:colOff>
      <xdr:row>66</xdr:row>
      <xdr:rowOff>90487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B44C9DA-476D-DE91-D886-E081E11BB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14287</xdr:colOff>
      <xdr:row>36</xdr:row>
      <xdr:rowOff>157162</xdr:rowOff>
    </xdr:from>
    <xdr:to>
      <xdr:col>13</xdr:col>
      <xdr:colOff>461962</xdr:colOff>
      <xdr:row>51</xdr:row>
      <xdr:rowOff>33337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01B57C9-2CC3-98C2-AD49-B29D39494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abSelected="1" topLeftCell="A7" workbookViewId="0">
      <selection activeCell="F41" sqref="F41"/>
    </sheetView>
  </sheetViews>
  <sheetFormatPr defaultRowHeight="15" x14ac:dyDescent="0.25"/>
  <cols>
    <col min="1" max="1" width="26.85546875" bestFit="1" customWidth="1"/>
    <col min="2" max="7" width="12.5703125" bestFit="1" customWidth="1"/>
    <col min="8" max="9" width="11.5703125" bestFit="1" customWidth="1"/>
    <col min="10" max="16" width="12.5703125" bestFit="1" customWidth="1"/>
    <col min="17" max="19" width="11.5703125" bestFit="1" customWidth="1"/>
    <col min="21" max="21" width="26.85546875" bestFit="1" customWidth="1"/>
    <col min="22" max="22" width="11.5703125" bestFit="1" customWidth="1"/>
    <col min="23" max="23" width="24.140625" customWidth="1"/>
    <col min="24" max="24" width="23.5703125" bestFit="1" customWidth="1"/>
    <col min="25" max="25" width="23.28515625" bestFit="1" customWidth="1"/>
    <col min="26" max="26" width="24.42578125" bestFit="1" customWidth="1"/>
    <col min="27" max="27" width="11.5703125" bestFit="1" customWidth="1"/>
  </cols>
  <sheetData>
    <row r="1" spans="1:27" ht="15.75" thickBot="1" x14ac:dyDescent="0.3"/>
    <row r="2" spans="1:27" x14ac:dyDescent="0.25">
      <c r="A2" s="4" t="s">
        <v>13</v>
      </c>
      <c r="B2" s="38" t="s">
        <v>8</v>
      </c>
      <c r="C2" s="36"/>
      <c r="D2" s="36"/>
      <c r="E2" s="38" t="s">
        <v>11</v>
      </c>
      <c r="F2" s="36"/>
      <c r="G2" s="37"/>
      <c r="H2" s="36" t="s">
        <v>9</v>
      </c>
      <c r="I2" s="36"/>
      <c r="J2" s="36"/>
      <c r="K2" s="38" t="s">
        <v>17</v>
      </c>
      <c r="L2" s="36"/>
      <c r="M2" s="37"/>
      <c r="N2" s="38" t="s">
        <v>10</v>
      </c>
      <c r="O2" s="36"/>
      <c r="P2" s="37"/>
      <c r="Q2" s="36" t="s">
        <v>12</v>
      </c>
      <c r="R2" s="36"/>
      <c r="S2" s="37"/>
    </row>
    <row r="3" spans="1:27" ht="15.75" thickBot="1" x14ac:dyDescent="0.3">
      <c r="A3" s="5" t="s">
        <v>14</v>
      </c>
      <c r="B3" s="1" t="s">
        <v>1</v>
      </c>
      <c r="C3" s="2" t="s">
        <v>2</v>
      </c>
      <c r="D3" s="2" t="s">
        <v>3</v>
      </c>
      <c r="E3" s="1" t="s">
        <v>1</v>
      </c>
      <c r="F3" s="2" t="s">
        <v>2</v>
      </c>
      <c r="G3" s="3" t="s">
        <v>3</v>
      </c>
      <c r="H3" s="2" t="s">
        <v>1</v>
      </c>
      <c r="I3" s="2" t="s">
        <v>2</v>
      </c>
      <c r="J3" s="2" t="s">
        <v>3</v>
      </c>
      <c r="K3" s="1" t="s">
        <v>1</v>
      </c>
      <c r="L3" s="2" t="s">
        <v>2</v>
      </c>
      <c r="M3" s="3" t="s">
        <v>3</v>
      </c>
      <c r="N3" s="1" t="s">
        <v>1</v>
      </c>
      <c r="O3" s="2" t="s">
        <v>2</v>
      </c>
      <c r="P3" s="3" t="s">
        <v>3</v>
      </c>
      <c r="Q3" s="2" t="s">
        <v>1</v>
      </c>
      <c r="R3" s="2" t="s">
        <v>2</v>
      </c>
      <c r="S3" s="3" t="s">
        <v>3</v>
      </c>
    </row>
    <row r="4" spans="1:27" x14ac:dyDescent="0.25">
      <c r="A4" s="4" t="s">
        <v>15</v>
      </c>
      <c r="B4" s="14">
        <v>0.79364807376865998</v>
      </c>
      <c r="C4" s="14">
        <v>0.737975044995691</v>
      </c>
      <c r="D4" s="14">
        <v>0.74112228068191199</v>
      </c>
      <c r="E4" s="15">
        <v>5.8677103050901402E-2</v>
      </c>
      <c r="F4" s="16">
        <v>7.7331904229970799E-2</v>
      </c>
      <c r="G4" s="17">
        <v>3.3326666191226199E-2</v>
      </c>
      <c r="H4" s="16">
        <v>2.7862047803996798E-3</v>
      </c>
      <c r="I4" s="16">
        <v>2.9209666553359801E-2</v>
      </c>
      <c r="J4" s="16">
        <v>0.100111423782621</v>
      </c>
      <c r="K4" s="15">
        <v>8.6779430276176198E-2</v>
      </c>
      <c r="L4" s="16">
        <v>9.4426000949362501E-2</v>
      </c>
      <c r="M4" s="17">
        <v>9.2755609038308998E-2</v>
      </c>
      <c r="N4" s="15">
        <v>4.6799766002332002E-2</v>
      </c>
      <c r="O4" s="16">
        <v>4.9044976811080103E-2</v>
      </c>
      <c r="P4" s="17">
        <v>2.3478955068727901E-2</v>
      </c>
      <c r="Q4" s="16">
        <v>1.1309422121531101E-2</v>
      </c>
      <c r="R4" s="16">
        <v>1.20124064605357E-2</v>
      </c>
      <c r="S4" s="17">
        <v>9.2050652372042199E-3</v>
      </c>
    </row>
    <row r="5" spans="1:27" x14ac:dyDescent="0.25">
      <c r="A5" s="5" t="s">
        <v>0</v>
      </c>
      <c r="B5" s="29">
        <f>0-1</f>
        <v>-1</v>
      </c>
      <c r="C5" s="29">
        <f>0.71-1</f>
        <v>-0.29000000000000004</v>
      </c>
      <c r="D5" s="30">
        <f>1.01086981169534-1</f>
        <v>1.086981169534007E-2</v>
      </c>
      <c r="E5" s="31">
        <f>0-1</f>
        <v>-1</v>
      </c>
      <c r="F5" s="32">
        <f>0-1</f>
        <v>-1</v>
      </c>
      <c r="G5" s="33">
        <f>0.664297416418647-1</f>
        <v>-0.33570258358135296</v>
      </c>
      <c r="H5" s="29">
        <f>25.74-1</f>
        <v>24.74</v>
      </c>
      <c r="I5" s="29">
        <f>0-1</f>
        <v>-1</v>
      </c>
      <c r="J5" s="29">
        <f>0-1</f>
        <v>-1</v>
      </c>
      <c r="K5" s="31">
        <f>0.98-1</f>
        <v>-2.0000000000000018E-2</v>
      </c>
      <c r="L5" s="29">
        <f>0-1</f>
        <v>-1</v>
      </c>
      <c r="M5" s="33">
        <f>0-1</f>
        <v>-1</v>
      </c>
      <c r="N5" s="31">
        <f>0.65-1</f>
        <v>-0.35</v>
      </c>
      <c r="O5" s="29">
        <f>1.13-1</f>
        <v>0.12999999999999989</v>
      </c>
      <c r="P5" s="33">
        <f>2.51646579776236-1</f>
        <v>1.5164657977623599</v>
      </c>
      <c r="Q5" s="29">
        <f>0-1</f>
        <v>-1</v>
      </c>
      <c r="R5" s="29">
        <f>4.03-1</f>
        <v>3.0300000000000002</v>
      </c>
      <c r="S5" s="33">
        <f>7.17648716910104-1</f>
        <v>6.1764871691010397</v>
      </c>
    </row>
    <row r="6" spans="1:27" x14ac:dyDescent="0.25">
      <c r="A6" s="5" t="s">
        <v>4</v>
      </c>
      <c r="B6" s="29">
        <f>(B7*B8*1000)/(B9*B10)</f>
        <v>0</v>
      </c>
      <c r="C6" s="29">
        <f t="shared" ref="C6:S6" si="0">(C7*C8*1000)/(C9*C10)</f>
        <v>12817.15960062193</v>
      </c>
      <c r="D6" s="29">
        <f t="shared" si="0"/>
        <v>16894.090377951456</v>
      </c>
      <c r="E6" s="31">
        <f t="shared" si="0"/>
        <v>0</v>
      </c>
      <c r="F6" s="29">
        <f t="shared" si="0"/>
        <v>0</v>
      </c>
      <c r="G6" s="33">
        <f t="shared" si="0"/>
        <v>6.6020128915973711E-2</v>
      </c>
      <c r="H6" s="29">
        <f t="shared" si="0"/>
        <v>5.7501343657805544</v>
      </c>
      <c r="I6" s="29">
        <f t="shared" si="0"/>
        <v>0</v>
      </c>
      <c r="J6" s="29">
        <f t="shared" si="0"/>
        <v>0</v>
      </c>
      <c r="K6" s="31">
        <f t="shared" si="0"/>
        <v>0.1236639921224419</v>
      </c>
      <c r="L6" s="29">
        <f t="shared" si="0"/>
        <v>0</v>
      </c>
      <c r="M6" s="33">
        <f t="shared" si="0"/>
        <v>0</v>
      </c>
      <c r="N6" s="31">
        <f t="shared" si="0"/>
        <v>5.6227041439176451E-2</v>
      </c>
      <c r="O6" s="29">
        <f t="shared" si="0"/>
        <v>8.2661714602854361E-2</v>
      </c>
      <c r="P6" s="33">
        <f t="shared" si="0"/>
        <v>0.14702111160803449</v>
      </c>
      <c r="Q6" s="29">
        <f t="shared" si="0"/>
        <v>0</v>
      </c>
      <c r="R6" s="29">
        <f t="shared" si="0"/>
        <v>7.2876371052991624</v>
      </c>
      <c r="S6" s="33">
        <f t="shared" si="0"/>
        <v>13.832234061255257</v>
      </c>
    </row>
    <row r="7" spans="1:27" x14ac:dyDescent="0.25">
      <c r="A7" s="5" t="s">
        <v>5</v>
      </c>
      <c r="B7" s="13">
        <v>0</v>
      </c>
      <c r="C7" s="14">
        <v>5.9997119149298499E-2</v>
      </c>
      <c r="D7" s="14">
        <v>7.7298676470951053E-2</v>
      </c>
      <c r="E7" s="18">
        <v>0</v>
      </c>
      <c r="F7" s="13">
        <v>0</v>
      </c>
      <c r="G7" s="19">
        <v>2.2842382300845335E-3</v>
      </c>
      <c r="H7" s="13">
        <v>1.2692338971883436E-2</v>
      </c>
      <c r="I7" s="13">
        <v>0</v>
      </c>
      <c r="J7" s="13">
        <v>0</v>
      </c>
      <c r="K7" s="18">
        <v>1.5078434769789232E-2</v>
      </c>
      <c r="L7" s="13">
        <v>0</v>
      </c>
      <c r="M7" s="19">
        <v>0</v>
      </c>
      <c r="N7" s="18">
        <v>5.453376949073465E-3</v>
      </c>
      <c r="O7" s="13">
        <v>6.3301407655735392E-3</v>
      </c>
      <c r="P7" s="19">
        <v>6.0961656256249917E-3</v>
      </c>
      <c r="Q7" s="13">
        <v>0</v>
      </c>
      <c r="R7" s="13">
        <v>5.5208937208886004E-3</v>
      </c>
      <c r="S7" s="19">
        <v>6.8159397747362283E-3</v>
      </c>
    </row>
    <row r="8" spans="1:27" x14ac:dyDescent="0.25">
      <c r="A8" s="5" t="s">
        <v>6</v>
      </c>
      <c r="B8" s="7">
        <v>45157829</v>
      </c>
      <c r="C8" s="7">
        <v>49339141</v>
      </c>
      <c r="D8" s="7">
        <v>48767207</v>
      </c>
      <c r="E8" s="8">
        <v>45157829</v>
      </c>
      <c r="F8" s="7">
        <v>49339141</v>
      </c>
      <c r="G8" s="9">
        <v>48767207</v>
      </c>
      <c r="H8" s="7">
        <v>45157829</v>
      </c>
      <c r="I8" s="7">
        <v>49339141</v>
      </c>
      <c r="J8" s="7">
        <v>48767207</v>
      </c>
      <c r="K8" s="8">
        <v>45157829</v>
      </c>
      <c r="L8" s="7">
        <v>49339141</v>
      </c>
      <c r="M8" s="9">
        <v>48767207</v>
      </c>
      <c r="N8" s="8">
        <v>45157829</v>
      </c>
      <c r="O8" s="7">
        <v>49339141</v>
      </c>
      <c r="P8" s="9">
        <v>48767207</v>
      </c>
      <c r="Q8" s="7">
        <v>45157829</v>
      </c>
      <c r="R8" s="7">
        <v>49339141</v>
      </c>
      <c r="S8" s="9">
        <v>48767207</v>
      </c>
    </row>
    <row r="9" spans="1:27" x14ac:dyDescent="0.25">
      <c r="A9" s="5" t="s">
        <v>16</v>
      </c>
      <c r="B9" s="7">
        <v>21.03</v>
      </c>
      <c r="C9" s="7">
        <v>19.75</v>
      </c>
      <c r="D9" s="7">
        <v>19.579999999999998</v>
      </c>
      <c r="E9" s="8">
        <v>21.03</v>
      </c>
      <c r="F9" s="7">
        <v>19.75</v>
      </c>
      <c r="G9" s="9">
        <v>19.579999999999998</v>
      </c>
      <c r="H9" s="7">
        <v>21.03</v>
      </c>
      <c r="I9" s="7">
        <v>19.75</v>
      </c>
      <c r="J9" s="7">
        <v>19.579999999999998</v>
      </c>
      <c r="K9" s="8">
        <v>21.03</v>
      </c>
      <c r="L9" s="7">
        <v>19.75</v>
      </c>
      <c r="M9" s="9">
        <v>19.579999999999998</v>
      </c>
      <c r="N9" s="8">
        <v>21.03</v>
      </c>
      <c r="O9" s="7">
        <v>19.75</v>
      </c>
      <c r="P9" s="9">
        <v>19.579999999999998</v>
      </c>
      <c r="Q9" s="7">
        <v>21.03</v>
      </c>
      <c r="R9" s="7">
        <v>19.75</v>
      </c>
      <c r="S9" s="9">
        <v>19.579999999999998</v>
      </c>
    </row>
    <row r="10" spans="1:27" ht="15.75" thickBot="1" x14ac:dyDescent="0.3">
      <c r="A10" s="6" t="s">
        <v>7</v>
      </c>
      <c r="B10" s="10">
        <v>12125</v>
      </c>
      <c r="C10" s="10">
        <v>11694</v>
      </c>
      <c r="D10" s="10">
        <v>11396</v>
      </c>
      <c r="E10" s="11">
        <v>152428868</v>
      </c>
      <c r="F10" s="10">
        <v>202173496</v>
      </c>
      <c r="G10" s="12">
        <v>86174788</v>
      </c>
      <c r="H10" s="10">
        <v>4739772</v>
      </c>
      <c r="I10" s="10">
        <v>49976335</v>
      </c>
      <c r="J10" s="10">
        <v>133858590</v>
      </c>
      <c r="K10" s="11">
        <v>261822389</v>
      </c>
      <c r="L10" s="10">
        <v>406550032</v>
      </c>
      <c r="M10" s="12">
        <v>486203490</v>
      </c>
      <c r="N10" s="11">
        <v>208263934</v>
      </c>
      <c r="O10" s="10">
        <v>191308137</v>
      </c>
      <c r="P10" s="12">
        <v>103274298</v>
      </c>
      <c r="Q10" s="10">
        <v>2159817</v>
      </c>
      <c r="R10" s="10">
        <v>1892549</v>
      </c>
      <c r="S10" s="12">
        <v>1227294</v>
      </c>
    </row>
    <row r="11" spans="1:27" ht="15.75" thickBot="1" x14ac:dyDescent="0.3"/>
    <row r="12" spans="1:27" ht="15.75" thickBot="1" x14ac:dyDescent="0.3">
      <c r="U12" s="20" t="s">
        <v>18</v>
      </c>
      <c r="V12" s="15" t="s">
        <v>8</v>
      </c>
      <c r="W12" s="4" t="s">
        <v>11</v>
      </c>
      <c r="X12" s="21" t="s">
        <v>9</v>
      </c>
      <c r="Y12" s="4" t="s">
        <v>17</v>
      </c>
      <c r="Z12" s="22" t="s">
        <v>10</v>
      </c>
      <c r="AA12" s="22" t="s">
        <v>12</v>
      </c>
    </row>
    <row r="13" spans="1:27" x14ac:dyDescent="0.25">
      <c r="T13" s="39" t="s">
        <v>1</v>
      </c>
      <c r="U13" s="20" t="s">
        <v>15</v>
      </c>
      <c r="V13" s="15">
        <v>0.79364807376865998</v>
      </c>
      <c r="W13" s="23">
        <v>5.8677103050901402E-2</v>
      </c>
      <c r="X13" s="16">
        <v>2.7862047803996798E-3</v>
      </c>
      <c r="Y13" s="23">
        <v>8.6779430276176198E-2</v>
      </c>
      <c r="Z13" s="17">
        <v>4.6799766002332002E-2</v>
      </c>
      <c r="AA13" s="17">
        <v>1.1309422121531101E-2</v>
      </c>
    </row>
    <row r="14" spans="1:27" x14ac:dyDescent="0.25">
      <c r="T14" s="40"/>
      <c r="U14" s="27" t="s">
        <v>0</v>
      </c>
      <c r="V14" s="8">
        <v>0</v>
      </c>
      <c r="W14" s="24">
        <v>0</v>
      </c>
      <c r="X14" s="7">
        <v>25.74</v>
      </c>
      <c r="Y14" s="24">
        <v>0.98</v>
      </c>
      <c r="Z14" s="9">
        <v>0.65</v>
      </c>
      <c r="AA14" s="9">
        <v>0</v>
      </c>
    </row>
    <row r="15" spans="1:27" x14ac:dyDescent="0.25">
      <c r="T15" s="40"/>
      <c r="U15" s="27" t="s">
        <v>4</v>
      </c>
      <c r="V15" s="29">
        <f>(V16*V17*1000)/(V18*V19)</f>
        <v>0</v>
      </c>
      <c r="W15" s="29">
        <f t="shared" ref="W15:AA15" si="1">(W16*W17*1000)/(W18*W19)</f>
        <v>0</v>
      </c>
      <c r="X15" s="29">
        <f t="shared" si="1"/>
        <v>5.7501343657805544</v>
      </c>
      <c r="Y15" s="29">
        <f t="shared" si="1"/>
        <v>0.1236639921224419</v>
      </c>
      <c r="Z15" s="29">
        <f t="shared" si="1"/>
        <v>5.6227041439176451E-2</v>
      </c>
      <c r="AA15" s="29">
        <f t="shared" si="1"/>
        <v>0</v>
      </c>
    </row>
    <row r="16" spans="1:27" x14ac:dyDescent="0.25">
      <c r="T16" s="40"/>
      <c r="U16" s="27" t="s">
        <v>5</v>
      </c>
      <c r="V16" s="18">
        <v>0</v>
      </c>
      <c r="W16" s="25">
        <v>0</v>
      </c>
      <c r="X16" s="13">
        <v>1.2692338971883436E-2</v>
      </c>
      <c r="Y16" s="25">
        <v>1.5078434769789232E-2</v>
      </c>
      <c r="Z16" s="19">
        <v>5.453376949073465E-3</v>
      </c>
      <c r="AA16" s="19">
        <v>0</v>
      </c>
    </row>
    <row r="17" spans="1:27" x14ac:dyDescent="0.25">
      <c r="T17" s="40"/>
      <c r="U17" s="27" t="s">
        <v>6</v>
      </c>
      <c r="V17" s="8">
        <v>45157829</v>
      </c>
      <c r="W17" s="24">
        <v>45157829</v>
      </c>
      <c r="X17" s="7">
        <v>45157829</v>
      </c>
      <c r="Y17" s="24">
        <v>45157829</v>
      </c>
      <c r="Z17" s="9">
        <v>45157829</v>
      </c>
      <c r="AA17" s="9">
        <v>45157829</v>
      </c>
    </row>
    <row r="18" spans="1:27" x14ac:dyDescent="0.25">
      <c r="T18" s="40"/>
      <c r="U18" s="27" t="s">
        <v>16</v>
      </c>
      <c r="V18" s="8">
        <v>21.03</v>
      </c>
      <c r="W18" s="24">
        <v>21.03</v>
      </c>
      <c r="X18" s="7">
        <v>21.03</v>
      </c>
      <c r="Y18" s="24">
        <v>21.03</v>
      </c>
      <c r="Z18" s="9">
        <v>21.03</v>
      </c>
      <c r="AA18" s="9">
        <v>21.03</v>
      </c>
    </row>
    <row r="19" spans="1:27" ht="15.75" thickBot="1" x14ac:dyDescent="0.3">
      <c r="T19" s="40"/>
      <c r="U19" s="1" t="s">
        <v>7</v>
      </c>
      <c r="V19" s="11">
        <v>12125</v>
      </c>
      <c r="W19" s="26">
        <v>152428868</v>
      </c>
      <c r="X19" s="10">
        <v>4739772</v>
      </c>
      <c r="Y19" s="26">
        <v>261822389</v>
      </c>
      <c r="Z19" s="12">
        <v>208263934</v>
      </c>
      <c r="AA19" s="12">
        <v>2159817</v>
      </c>
    </row>
    <row r="20" spans="1:27" x14ac:dyDescent="0.25">
      <c r="T20" s="39" t="s">
        <v>2</v>
      </c>
      <c r="U20" s="20" t="s">
        <v>15</v>
      </c>
      <c r="V20" s="15">
        <v>0.737975044995691</v>
      </c>
      <c r="W20" s="15">
        <v>7.7331904229970799E-2</v>
      </c>
      <c r="X20" s="23">
        <v>2.9209666553359801E-2</v>
      </c>
      <c r="Y20" s="17">
        <v>9.4426000949362501E-2</v>
      </c>
      <c r="Z20" s="17">
        <v>4.9044976811080103E-2</v>
      </c>
      <c r="AA20" s="17">
        <v>1.20124064605357E-2</v>
      </c>
    </row>
    <row r="21" spans="1:27" x14ac:dyDescent="0.25">
      <c r="T21" s="40"/>
      <c r="U21" s="27" t="s">
        <v>0</v>
      </c>
      <c r="V21" s="8">
        <v>0.71</v>
      </c>
      <c r="W21" s="28">
        <v>0</v>
      </c>
      <c r="X21" s="24">
        <v>0</v>
      </c>
      <c r="Y21" s="9">
        <v>0</v>
      </c>
      <c r="Z21" s="9">
        <v>1.1299999999999999</v>
      </c>
      <c r="AA21" s="9">
        <v>4.03</v>
      </c>
    </row>
    <row r="22" spans="1:27" ht="15.75" thickBot="1" x14ac:dyDescent="0.3">
      <c r="T22" s="40"/>
      <c r="U22" s="27" t="s">
        <v>4</v>
      </c>
      <c r="V22" s="29">
        <f t="shared" ref="V22" si="2">(V23*V24*1000)/(V25*V26)</f>
        <v>12817.15960062193</v>
      </c>
      <c r="W22" s="29">
        <f t="shared" ref="W22" si="3">(W23*W24*1000)/(W25*W26)</f>
        <v>0</v>
      </c>
      <c r="X22" s="29">
        <f t="shared" ref="X22" si="4">(X23*X24*1000)/(X25*X26)</f>
        <v>0</v>
      </c>
      <c r="Y22" s="29">
        <f t="shared" ref="Y22" si="5">(Y23*Y24*1000)/(Y25*Y26)</f>
        <v>0</v>
      </c>
      <c r="Z22" s="29">
        <f t="shared" ref="Z22" si="6">(Z23*Z24*1000)/(Z25*Z26)</f>
        <v>8.2661714602854361E-2</v>
      </c>
      <c r="AA22" s="29">
        <f t="shared" ref="AA22" si="7">(AA23*AA24*1000)/(AA25*AA26)</f>
        <v>7.2876371052991624</v>
      </c>
    </row>
    <row r="23" spans="1:27" x14ac:dyDescent="0.25">
      <c r="A23" s="4" t="s">
        <v>13</v>
      </c>
      <c r="B23" s="38" t="s">
        <v>8</v>
      </c>
      <c r="C23" s="36"/>
      <c r="D23" s="36"/>
      <c r="E23" s="38" t="s">
        <v>19</v>
      </c>
      <c r="F23" s="36"/>
      <c r="G23" s="37"/>
      <c r="T23" s="40"/>
      <c r="U23" s="27" t="s">
        <v>5</v>
      </c>
      <c r="V23" s="18">
        <v>5.9997119149298499E-2</v>
      </c>
      <c r="W23" s="18">
        <v>0</v>
      </c>
      <c r="X23" s="25">
        <v>0</v>
      </c>
      <c r="Y23" s="19">
        <v>0</v>
      </c>
      <c r="Z23" s="19">
        <v>6.3301407655735392E-3</v>
      </c>
      <c r="AA23" s="19">
        <v>5.5208937208886004E-3</v>
      </c>
    </row>
    <row r="24" spans="1:27" ht="15.75" thickBot="1" x14ac:dyDescent="0.3">
      <c r="A24" s="5" t="s">
        <v>14</v>
      </c>
      <c r="B24" s="27" t="s">
        <v>1</v>
      </c>
      <c r="C24" s="34" t="s">
        <v>2</v>
      </c>
      <c r="D24" s="34" t="s">
        <v>3</v>
      </c>
      <c r="E24" s="27" t="s">
        <v>1</v>
      </c>
      <c r="F24" s="34" t="s">
        <v>2</v>
      </c>
      <c r="G24" s="35" t="s">
        <v>3</v>
      </c>
      <c r="T24" s="40"/>
      <c r="U24" s="27" t="s">
        <v>6</v>
      </c>
      <c r="V24" s="8">
        <v>49339141</v>
      </c>
      <c r="W24" s="8">
        <v>49339141</v>
      </c>
      <c r="X24" s="24">
        <v>49339141</v>
      </c>
      <c r="Y24" s="9">
        <v>49339141</v>
      </c>
      <c r="Z24" s="9">
        <v>49339141</v>
      </c>
      <c r="AA24" s="9">
        <v>49339141</v>
      </c>
    </row>
    <row r="25" spans="1:27" x14ac:dyDescent="0.25">
      <c r="A25" s="20" t="s">
        <v>15</v>
      </c>
      <c r="B25" s="15">
        <v>0.79364807376865998</v>
      </c>
      <c r="C25" s="16">
        <v>0.737975044995691</v>
      </c>
      <c r="D25" s="17">
        <v>0.74112228068191199</v>
      </c>
      <c r="E25" s="16">
        <f>SUM(E4+H4+K4+N4+Q4)</f>
        <v>0.20635192623134038</v>
      </c>
      <c r="F25" s="16">
        <f t="shared" ref="F25:G25" si="8">SUM(F4+I4+L4+O4+R4)</f>
        <v>0.26202495500430889</v>
      </c>
      <c r="G25" s="17">
        <f t="shared" si="8"/>
        <v>0.25887771931808834</v>
      </c>
      <c r="T25" s="40"/>
      <c r="U25" s="27" t="s">
        <v>16</v>
      </c>
      <c r="V25" s="8">
        <v>19.75</v>
      </c>
      <c r="W25" s="8">
        <v>19.75</v>
      </c>
      <c r="X25" s="24">
        <v>19.75</v>
      </c>
      <c r="Y25" s="9">
        <v>19.75</v>
      </c>
      <c r="Z25" s="9">
        <v>19.75</v>
      </c>
      <c r="AA25" s="9">
        <v>19.75</v>
      </c>
    </row>
    <row r="26" spans="1:27" ht="15.75" thickBot="1" x14ac:dyDescent="0.3">
      <c r="A26" s="27" t="s">
        <v>0</v>
      </c>
      <c r="B26" s="31">
        <f>0-1</f>
        <v>-1</v>
      </c>
      <c r="C26" s="29">
        <f>0.71-1</f>
        <v>-0.29000000000000004</v>
      </c>
      <c r="D26" s="33">
        <f>1.01086981169534-1</f>
        <v>1.086981169534007E-2</v>
      </c>
      <c r="E26" s="29">
        <f>(E5*E4+H5*H4+K5*K4+N5*N4+Q5*Q4)/(E4+H4+K4+N4+Q4)</f>
        <v>-9.2905968758398003E-2</v>
      </c>
      <c r="F26" s="29">
        <f t="shared" ref="F26:G26" si="9">(F5*F4+I5*I4+L5*L4+O5*O4+R5*R4)/(F4+I4+L4+O4+R4)</f>
        <v>-0.60373689662203389</v>
      </c>
      <c r="G26" s="33">
        <f t="shared" si="9"/>
        <v>-0.43107178709769184</v>
      </c>
      <c r="T26" s="41"/>
      <c r="U26" s="1" t="s">
        <v>7</v>
      </c>
      <c r="V26" s="11">
        <v>11694</v>
      </c>
      <c r="W26" s="11">
        <v>202173496</v>
      </c>
      <c r="X26" s="26">
        <v>49976335</v>
      </c>
      <c r="Y26" s="12">
        <v>406550032</v>
      </c>
      <c r="Z26" s="12">
        <v>191308137</v>
      </c>
      <c r="AA26" s="12">
        <v>1892549</v>
      </c>
    </row>
    <row r="27" spans="1:27" x14ac:dyDescent="0.25">
      <c r="A27" s="27" t="s">
        <v>4</v>
      </c>
      <c r="B27" s="31">
        <f>B28*B29/B30/B31</f>
        <v>0</v>
      </c>
      <c r="C27" s="29">
        <f t="shared" ref="C27:D27" si="10">C28*C29/C30/C31</f>
        <v>12.817159600621929</v>
      </c>
      <c r="D27" s="33">
        <f t="shared" si="10"/>
        <v>16.894090377951457</v>
      </c>
      <c r="E27" s="29">
        <f t="shared" ref="C27:G27" si="11">E28*E29*1000/E30/E31</f>
        <v>0.11334718349201026</v>
      </c>
      <c r="F27" s="29">
        <f t="shared" si="11"/>
        <v>3.4752963796827636E-2</v>
      </c>
      <c r="G27" s="33">
        <f t="shared" si="11"/>
        <v>4.6684587500067945E-2</v>
      </c>
      <c r="T27" s="40" t="s">
        <v>3</v>
      </c>
      <c r="U27" s="20" t="s">
        <v>15</v>
      </c>
      <c r="V27" s="18">
        <v>0.74112228068191199</v>
      </c>
      <c r="W27" s="15">
        <v>3.3326666191226199E-2</v>
      </c>
      <c r="X27" s="23">
        <v>0.100111423782621</v>
      </c>
      <c r="Y27" s="17">
        <v>9.2755609038308998E-2</v>
      </c>
      <c r="Z27" s="17">
        <v>2.3478955068727901E-2</v>
      </c>
      <c r="AA27" s="17">
        <v>9.2050652372042199E-3</v>
      </c>
    </row>
    <row r="28" spans="1:27" x14ac:dyDescent="0.25">
      <c r="A28" s="27" t="s">
        <v>5</v>
      </c>
      <c r="B28" s="18">
        <v>0</v>
      </c>
      <c r="C28" s="13">
        <v>5.9997119149298499E-2</v>
      </c>
      <c r="D28" s="19">
        <v>7.7298676470951053E-2</v>
      </c>
      <c r="E28" s="13">
        <f>SUM(E7+H7+K7+N7+Q7)</f>
        <v>3.3224150690746135E-2</v>
      </c>
      <c r="F28" s="13">
        <f t="shared" ref="F28:G28" si="12">SUM(F7+I7+L7+O7+R7)</f>
        <v>1.185103448646214E-2</v>
      </c>
      <c r="G28" s="19">
        <f t="shared" si="12"/>
        <v>1.5196343630445754E-2</v>
      </c>
      <c r="T28" s="40"/>
      <c r="U28" s="27" t="s">
        <v>0</v>
      </c>
      <c r="V28" s="8">
        <v>1.0108698116953401</v>
      </c>
      <c r="W28" s="8">
        <v>0.66429741641864704</v>
      </c>
      <c r="X28" s="24">
        <v>0</v>
      </c>
      <c r="Y28" s="9">
        <v>0</v>
      </c>
      <c r="Z28" s="9">
        <v>2.5164657977623599</v>
      </c>
      <c r="AA28" s="9">
        <v>7.1764871691010397</v>
      </c>
    </row>
    <row r="29" spans="1:27" x14ac:dyDescent="0.25">
      <c r="A29" s="27" t="s">
        <v>6</v>
      </c>
      <c r="B29" s="8">
        <v>45157829</v>
      </c>
      <c r="C29" s="7">
        <v>49339141</v>
      </c>
      <c r="D29" s="9">
        <v>48767207</v>
      </c>
      <c r="E29" s="7">
        <v>45157829</v>
      </c>
      <c r="F29" s="7">
        <v>49339141</v>
      </c>
      <c r="G29" s="9">
        <v>48767207</v>
      </c>
      <c r="T29" s="40"/>
      <c r="U29" s="27" t="s">
        <v>4</v>
      </c>
      <c r="V29" s="29">
        <f>(V30*V31*1000)/(V32*V33)</f>
        <v>16894.090377951456</v>
      </c>
      <c r="W29" s="29">
        <f t="shared" ref="W29:AA29" si="13">(W30*W31*1000)/(W32*W33)</f>
        <v>6.6020128915973711E-2</v>
      </c>
      <c r="X29" s="29">
        <f t="shared" si="13"/>
        <v>0</v>
      </c>
      <c r="Y29" s="29">
        <f t="shared" si="13"/>
        <v>0</v>
      </c>
      <c r="Z29" s="29">
        <f t="shared" si="13"/>
        <v>0.14702111160803449</v>
      </c>
      <c r="AA29" s="29">
        <f t="shared" si="13"/>
        <v>13.832234061255257</v>
      </c>
    </row>
    <row r="30" spans="1:27" x14ac:dyDescent="0.25">
      <c r="A30" s="27" t="s">
        <v>16</v>
      </c>
      <c r="B30" s="8">
        <v>21.03</v>
      </c>
      <c r="C30" s="7">
        <v>19.75</v>
      </c>
      <c r="D30" s="9">
        <v>19.579999999999998</v>
      </c>
      <c r="E30" s="7">
        <v>21.03</v>
      </c>
      <c r="F30" s="7">
        <v>19.75</v>
      </c>
      <c r="G30" s="9">
        <v>19.579999999999998</v>
      </c>
      <c r="T30" s="40"/>
      <c r="U30" s="27" t="s">
        <v>5</v>
      </c>
      <c r="V30" s="18">
        <v>7.7298676470951053E-2</v>
      </c>
      <c r="W30" s="18">
        <v>2.2842382300845335E-3</v>
      </c>
      <c r="X30" s="25">
        <v>0</v>
      </c>
      <c r="Y30" s="19">
        <v>0</v>
      </c>
      <c r="Z30" s="19">
        <v>6.0961656256249917E-3</v>
      </c>
      <c r="AA30" s="19">
        <v>6.8159397747362283E-3</v>
      </c>
    </row>
    <row r="31" spans="1:27" ht="15.75" thickBot="1" x14ac:dyDescent="0.3">
      <c r="A31" s="1" t="s">
        <v>7</v>
      </c>
      <c r="B31" s="11">
        <v>12125</v>
      </c>
      <c r="C31" s="10">
        <v>11694</v>
      </c>
      <c r="D31" s="12">
        <v>11396</v>
      </c>
      <c r="E31" s="10">
        <f>SUM(E10+H10+K10+N10+Q10)</f>
        <v>629414780</v>
      </c>
      <c r="F31" s="10">
        <f t="shared" ref="F31:G31" si="14">SUM(F10+I10+L10+O10+R10)</f>
        <v>851900549</v>
      </c>
      <c r="G31" s="12">
        <f t="shared" si="14"/>
        <v>810738460</v>
      </c>
      <c r="T31" s="40"/>
      <c r="U31" s="27" t="s">
        <v>6</v>
      </c>
      <c r="V31" s="8">
        <v>48767207</v>
      </c>
      <c r="W31" s="8">
        <v>48767207</v>
      </c>
      <c r="X31" s="24">
        <v>48767207</v>
      </c>
      <c r="Y31" s="9">
        <v>48767207</v>
      </c>
      <c r="Z31" s="9">
        <v>48767207</v>
      </c>
      <c r="AA31" s="9">
        <v>48767207</v>
      </c>
    </row>
    <row r="32" spans="1:27" x14ac:dyDescent="0.25">
      <c r="B32" s="42" t="s">
        <v>19</v>
      </c>
      <c r="C32" s="43"/>
      <c r="D32" s="44"/>
      <c r="T32" s="40"/>
      <c r="U32" s="27" t="s">
        <v>16</v>
      </c>
      <c r="V32" s="8">
        <v>19.579999999999998</v>
      </c>
      <c r="W32" s="8">
        <v>19.579999999999998</v>
      </c>
      <c r="X32" s="24">
        <v>19.579999999999998</v>
      </c>
      <c r="Y32" s="9">
        <v>19.579999999999998</v>
      </c>
      <c r="Z32" s="9">
        <v>19.579999999999998</v>
      </c>
      <c r="AA32" s="9">
        <v>19.579999999999998</v>
      </c>
    </row>
    <row r="33" spans="2:27" ht="15.75" thickBot="1" x14ac:dyDescent="0.3">
      <c r="B33" s="1" t="s">
        <v>1</v>
      </c>
      <c r="C33" s="2" t="s">
        <v>2</v>
      </c>
      <c r="D33" s="3" t="s">
        <v>3</v>
      </c>
      <c r="T33" s="41"/>
      <c r="U33" s="1" t="s">
        <v>7</v>
      </c>
      <c r="V33" s="11">
        <v>11396</v>
      </c>
      <c r="W33" s="11">
        <v>86174788</v>
      </c>
      <c r="X33" s="26">
        <v>133858590</v>
      </c>
      <c r="Y33" s="12">
        <v>486203490</v>
      </c>
      <c r="Z33" s="12">
        <v>103274298</v>
      </c>
      <c r="AA33" s="12">
        <v>1227294</v>
      </c>
    </row>
    <row r="34" spans="2:27" x14ac:dyDescent="0.25">
      <c r="B34" s="18">
        <v>0.20635192623134038</v>
      </c>
      <c r="C34" s="13">
        <v>0.26202495500430889</v>
      </c>
      <c r="D34" s="19">
        <v>0.25887771931808834</v>
      </c>
    </row>
    <row r="35" spans="2:27" x14ac:dyDescent="0.25">
      <c r="B35" s="27">
        <v>-9.2905968758398003E-2</v>
      </c>
      <c r="C35" s="34">
        <v>-0.60373689662203389</v>
      </c>
      <c r="D35" s="35">
        <v>-0.43107178709769184</v>
      </c>
    </row>
    <row r="36" spans="2:27" x14ac:dyDescent="0.25">
      <c r="B36" s="27">
        <v>0.11334718349201026</v>
      </c>
      <c r="C36" s="34">
        <v>3.4752963796827636E-2</v>
      </c>
      <c r="D36" s="35">
        <v>4.6684587500067945E-2</v>
      </c>
    </row>
    <row r="37" spans="2:27" x14ac:dyDescent="0.25">
      <c r="B37" s="18">
        <v>3.3224150690746135E-2</v>
      </c>
      <c r="C37" s="13">
        <v>1.185103448646214E-2</v>
      </c>
      <c r="D37" s="19">
        <v>1.5196343630445754E-2</v>
      </c>
    </row>
    <row r="38" spans="2:27" x14ac:dyDescent="0.25">
      <c r="B38" s="27">
        <v>45157829</v>
      </c>
      <c r="C38" s="34">
        <v>49339141</v>
      </c>
      <c r="D38" s="35">
        <v>48767207</v>
      </c>
    </row>
    <row r="39" spans="2:27" x14ac:dyDescent="0.25">
      <c r="B39" s="27">
        <v>21.03</v>
      </c>
      <c r="C39" s="34">
        <v>19.75</v>
      </c>
      <c r="D39" s="35">
        <v>19.579999999999998</v>
      </c>
    </row>
    <row r="40" spans="2:27" ht="15.75" thickBot="1" x14ac:dyDescent="0.3">
      <c r="B40" s="1">
        <v>629414780</v>
      </c>
      <c r="C40" s="2">
        <v>851900549</v>
      </c>
      <c r="D40" s="3">
        <v>810738460</v>
      </c>
    </row>
  </sheetData>
  <mergeCells count="12">
    <mergeCell ref="T13:T19"/>
    <mergeCell ref="T20:T26"/>
    <mergeCell ref="T27:T33"/>
    <mergeCell ref="B23:D23"/>
    <mergeCell ref="E23:G23"/>
    <mergeCell ref="B32:D32"/>
    <mergeCell ref="Q2:S2"/>
    <mergeCell ref="B2:D2"/>
    <mergeCell ref="E2:G2"/>
    <mergeCell ref="H2:J2"/>
    <mergeCell ref="K2:M2"/>
    <mergeCell ref="N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Marco Miani</cp:lastModifiedBy>
  <dcterms:created xsi:type="dcterms:W3CDTF">2015-06-05T18:17:20Z</dcterms:created>
  <dcterms:modified xsi:type="dcterms:W3CDTF">2022-05-27T08:20:15Z</dcterms:modified>
</cp:coreProperties>
</file>