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大语言模型" sheetId="1" r:id="rId1"/>
    <sheet name="多模态模型" sheetId="3" r:id="rId2"/>
    <sheet name="向量模型" sheetId="9" r:id="rId3"/>
    <sheet name="chatgpt" sheetId="5" r:id="rId4"/>
    <sheet name="WpsReserved_CellImgList" sheetId="6" state="veryHidden" r:id="rId5"/>
  </sheets>
  <definedNames>
    <definedName name="_xlnm._FilterDatabase" localSheetId="0" hidden="1">大语言模型!$A$1:$AB$120</definedName>
    <definedName name="_xlnm._FilterDatabase" localSheetId="1" hidden="1">多模态模型!$A$1:$J$28</definedName>
    <definedName name="_xlnm._FilterDatabase" localSheetId="2" hidden="1">向量模型!$A$1:$L$28</definedName>
    <definedName name="_xlnm._FilterDatabase" localSheetId="3" hidden="1">chatgpt!$A$1:$F$14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91D579C54AE462E9458F2030A973837" descr="core_image_url__exec_download_610378154"/>
        <xdr:cNvPicPr/>
      </xdr:nvPicPr>
      <xdr:blipFill>
        <a:blip r:embed="rId1"/>
        <a:stretch>
          <a:fillRect/>
        </a:stretch>
      </xdr:blipFill>
      <xdr:spPr>
        <a:xfrm>
          <a:off x="0" y="0"/>
          <a:ext cx="7477125" cy="8677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<sst xmlns="http://schemas.openxmlformats.org/spreadsheetml/2006/main" count="771" uniqueCount="448">
  <si>
    <t>厂商</t>
  </si>
  <si>
    <t>模型名称</t>
  </si>
  <si>
    <t>使用</t>
  </si>
  <si>
    <t>跑批</t>
  </si>
  <si>
    <t>上下文长度(token  通常 1 个中文词语、1 个英文单词、1 个数字或 1 个符号计为 1 个 token。
1个Token通常对应1.5-1.8个汉字, 约等于 3~4个字母, 
1 个英文字符 ≈ 0.3 个 token。
1 个中文字符 ≈ 0.6 个 token。
图片转换为Token的规则较为复杂，依据图像的分辨率按比例换算。
例如，分辨率为512*512像素的图像约等于334个Token，且图像的长或宽非28的整数倍时，会向上取整至28的整数倍计算。一张图最少4个Token，
)</t>
  </si>
  <si>
    <t>max token</t>
  </si>
  <si>
    <t>input token</t>
  </si>
  <si>
    <t>output token</t>
  </si>
  <si>
    <t>计费标准</t>
  </si>
  <si>
    <t>inputPrice
/百万tokens</t>
  </si>
  <si>
    <t>outputPrice
/百万tokens</t>
  </si>
  <si>
    <t>input</t>
  </si>
  <si>
    <t>output</t>
  </si>
  <si>
    <t>InputCost</t>
  </si>
  <si>
    <t>OutputCost</t>
  </si>
  <si>
    <t>TotalCost</t>
  </si>
  <si>
    <t>每秒token</t>
  </si>
  <si>
    <t>QPS</t>
  </si>
  <si>
    <t>限额次数</t>
  </si>
  <si>
    <t>限速周期</t>
  </si>
  <si>
    <t>RPM</t>
  </si>
  <si>
    <t>TPM</t>
  </si>
  <si>
    <t>RPH</t>
  </si>
  <si>
    <t>RPD</t>
  </si>
  <si>
    <t>TPH</t>
  </si>
  <si>
    <t>TPD</t>
  </si>
  <si>
    <t>模型介绍链接(总榜https://huggingface.co/spaces/philschmid/llm-pricing)</t>
  </si>
  <si>
    <t>openai
(azure)</t>
  </si>
  <si>
    <t>GPT-4o</t>
  </si>
  <si>
    <t>是</t>
  </si>
  <si>
    <t>128K</t>
  </si>
  <si>
    <t>input:$5 / 1M tokens
output:$15 / 1M tokens</t>
  </si>
  <si>
    <t>Azure OpenAI 服务模型详情</t>
  </si>
  <si>
    <t>GPT-4o mini</t>
  </si>
  <si>
    <t>input:$0.165 / 1M tokens
output:$0.66 / 1M tokens</t>
  </si>
  <si>
    <t xml:space="preserve"> Azure OpenAI 服务配额和限制</t>
  </si>
  <si>
    <t>o1</t>
  </si>
  <si>
    <t>否</t>
  </si>
  <si>
    <t>300k</t>
  </si>
  <si>
    <t>输入: $16.50
Cached Input: $8.25
Output: $66</t>
  </si>
  <si>
    <t>Azure OpenAI 服务定价</t>
  </si>
  <si>
    <t>GPT-3.5-Turbo-0125</t>
  </si>
  <si>
    <t>16K</t>
  </si>
  <si>
    <t>input:$0.50 / 1M tokens
output:$1.50 / 1M tokens</t>
  </si>
  <si>
    <t>GPT-3.5-Turbo-Instruct</t>
  </si>
  <si>
    <t>4K</t>
  </si>
  <si>
    <t xml:space="preserve">输入0.0105元/千tokens 
输出0.014元/千tokens
</t>
  </si>
  <si>
    <t>GPT-4-Turbo</t>
  </si>
  <si>
    <t xml:space="preserve">输入0.07元/千tokens 
输出0.21元/千tokens
</t>
  </si>
  <si>
    <t>GPT-4</t>
  </si>
  <si>
    <t>8K</t>
  </si>
  <si>
    <t xml:space="preserve">输入0.21元/千tokens 
输出0.42元/千tokens
</t>
  </si>
  <si>
    <t>GPT-4-32k</t>
  </si>
  <si>
    <t>32K</t>
  </si>
  <si>
    <t xml:space="preserve">输入0.42元/千tokens 
输出0.84元/千tokens
</t>
  </si>
  <si>
    <t>azure第三方</t>
  </si>
  <si>
    <t>deepseek-v3</t>
  </si>
  <si>
    <t>https://techcommunity.microsoft.com/blog/machinelearningblog/announcing-deepseek-v3-on-azure-ai-foundry-and-github/4390438</t>
  </si>
  <si>
    <t>deepseek-R1</t>
  </si>
  <si>
    <t>思考最多一半</t>
  </si>
  <si>
    <t>https://techcommunity.microsoft.com/blog/MachineLearningBlog/deepseek-r1-improved-performance-higher-limits-and-transparent-pricing/4386367</t>
  </si>
  <si>
    <t>Cohere Command R/R+</t>
  </si>
  <si>
    <t>Meta Llama3 / Llama2</t>
  </si>
  <si>
    <t>Mistral Large /smell 等系列</t>
  </si>
  <si>
    <t>Phi-3系列</t>
  </si>
  <si>
    <t>百度千帆</t>
  </si>
  <si>
    <t>ERNIE 4.0 Turbo系列</t>
  </si>
  <si>
    <t>8k</t>
  </si>
  <si>
    <t>输入 0.03元/千tokens
输出 0.06元/千tokens</t>
  </si>
  <si>
    <t>ERNIE-4.0-8K</t>
  </si>
  <si>
    <t>5K 输入+
2K 输出</t>
  </si>
  <si>
    <t>输入 0.004元/千tokens
输出 0.016元/千tokens</t>
  </si>
  <si>
    <t>Token量包预付费</t>
  </si>
  <si>
    <t>ERNIE-4.5-8K</t>
  </si>
  <si>
    <t>按量后付费</t>
  </si>
  <si>
    <t>ERNIE 3.5系列</t>
  </si>
  <si>
    <t>输入 0.004元/千tokens
输出 0.012元/千tokens</t>
  </si>
  <si>
    <t>ERNIE Speed系列</t>
  </si>
  <si>
    <t>输入 免费
输出 免费</t>
  </si>
  <si>
    <t>ERNIE Lite系列</t>
  </si>
  <si>
    <t>ERNIE-Character系列</t>
  </si>
  <si>
    <t>输入 0.004元/千tokens
输出 0.008元/千tokens</t>
  </si>
  <si>
    <t>百度千帆第三方</t>
  </si>
  <si>
    <t>Mixtral-8x7B-Instruct</t>
  </si>
  <si>
    <t>0.035元/千tokens</t>
  </si>
  <si>
    <t>阿里通义</t>
  </si>
  <si>
    <t>Qwen2-72B-instruct</t>
  </si>
  <si>
    <t>128k</t>
  </si>
  <si>
    <t>输入0.005元/1,000 tokens
输出0.01元/1,000 tokens</t>
  </si>
  <si>
    <t>全系模型列表</t>
  </si>
  <si>
    <t>Qwen2.5-72B-instruct</t>
  </si>
  <si>
    <t>输入0.004/千token
输出0.012/千token</t>
  </si>
  <si>
    <t>百炼模型广场</t>
  </si>
  <si>
    <t>Qwen2-0.5B</t>
  </si>
  <si>
    <t>32k</t>
  </si>
  <si>
    <t>Qwen2-1.5B</t>
  </si>
  <si>
    <t>qwen2博客</t>
  </si>
  <si>
    <t>Qwen2-7B</t>
  </si>
  <si>
    <t>Qwen2-57B-A14B</t>
  </si>
  <si>
    <t>64k</t>
  </si>
  <si>
    <t>qwen1.5-110b-chat</t>
  </si>
  <si>
    <t>输入0.007元/1,000 tokens
输出0.014元/1,000 tokens</t>
  </si>
  <si>
    <t>qwen-turbo</t>
  </si>
  <si>
    <t>输入0.0003元/1,000 tokens
输出0.0006元/1,000 tokens</t>
  </si>
  <si>
    <t>qwen-plus</t>
  </si>
  <si>
    <t>输入0.0008元/1,000 tokens
输出0.002元/1,000 tokens</t>
  </si>
  <si>
    <t>限流:全系模型限流</t>
  </si>
  <si>
    <t>qwen-plus-latest</t>
  </si>
  <si>
    <t>qwen-plus-0112</t>
  </si>
  <si>
    <t>qwen-plus-1220</t>
  </si>
  <si>
    <t>qwen-plus-0919</t>
  </si>
  <si>
    <t>通义千问全系模型上下文,费用介绍</t>
  </si>
  <si>
    <t>qwen-plus-0806</t>
  </si>
  <si>
    <t>输入0.004元/1,000 tokens
输出0.012元/1,000 tokens</t>
  </si>
  <si>
    <t>qwen-plus-prem</t>
  </si>
  <si>
    <t>输入0.004元/1,000 tokens
输出0.01元/1,000 tokens</t>
  </si>
  <si>
    <t>qwen-max-prem</t>
  </si>
  <si>
    <t>输入0.1元/1,000 tokens
输出0.3元/1,000 tokens</t>
  </si>
  <si>
    <t>qwen-max</t>
  </si>
  <si>
    <t>输入¥0.0024/千Token
输出¥0.0096/千Token</t>
  </si>
  <si>
    <t>qwen-max-latest</t>
  </si>
  <si>
    <t>qwen-max-longcontext</t>
  </si>
  <si>
    <t>30k</t>
  </si>
  <si>
    <t>输入0.04元/1,000 tokens
输出0.12元/1,000 tokens</t>
  </si>
  <si>
    <t>qwen-vl-max</t>
  </si>
  <si>
    <t>30000(16384)</t>
  </si>
  <si>
    <t>0.02元/千tokens</t>
  </si>
  <si>
    <t>qwen-vl-plus</t>
  </si>
  <si>
    <t>输入¥0.0015/千Token
输出¥0.0045/千Token</t>
  </si>
  <si>
    <t>qwq-32b</t>
  </si>
  <si>
    <t>qwq-plus</t>
  </si>
  <si>
    <t>98340(32768)</t>
  </si>
  <si>
    <t>qwen-long</t>
  </si>
  <si>
    <t>10000k</t>
  </si>
  <si>
    <t>输入 0.0005/1000tokens
输出 0.002/1000tokens</t>
  </si>
  <si>
    <t>腾讯混元</t>
  </si>
  <si>
    <t>hunyuan-pro</t>
  </si>
  <si>
    <t>最大输入28k
最大输出4k</t>
  </si>
  <si>
    <t>输入0.03元/千tokens
输出0.10元/千tokens</t>
  </si>
  <si>
    <t>hunyuan-standard</t>
  </si>
  <si>
    <t xml:space="preserve">最大输入30k
最大输出2k
</t>
  </si>
  <si>
    <t>输入0.0045元/千tokens
输出0.005元/千tokens</t>
  </si>
  <si>
    <t>hunyuan-standard-256k</t>
  </si>
  <si>
    <t>最大输入250k
最大输出6k</t>
  </si>
  <si>
    <t>输入0.015元/千tokens
输出0.06元/千tokens</t>
  </si>
  <si>
    <t>智谱AI</t>
  </si>
  <si>
    <t>GLM-4-0520</t>
  </si>
  <si>
    <t>0.1元/千tokens</t>
  </si>
  <si>
    <t>https://open.bigmodel.cn/dev/howuse/rate-limits/tiers?tab=0</t>
  </si>
  <si>
    <t>GLM-4-AllTools</t>
  </si>
  <si>
    <t>GLM-4V</t>
  </si>
  <si>
    <t>2k</t>
  </si>
  <si>
    <t>0.05元/千tokens</t>
  </si>
  <si>
    <t>GLM-4-AirX</t>
  </si>
  <si>
    <t>0.01元/千tokens</t>
  </si>
  <si>
    <t>GLM-4-Air</t>
  </si>
  <si>
    <t>0.001元/千tokens</t>
  </si>
  <si>
    <t>GLM-4-Flash</t>
  </si>
  <si>
    <t>0.0001元/千tokens</t>
  </si>
  <si>
    <t>百川智能</t>
  </si>
  <si>
    <t>Baichuan4</t>
  </si>
  <si>
    <t xml:space="preserve"> 32k</t>
  </si>
  <si>
    <t>Baichuan3-Turbo-128k</t>
  </si>
  <si>
    <t>0.024元/千tokens</t>
  </si>
  <si>
    <t>Baichuan2-Turbo-192k</t>
  </si>
  <si>
    <t xml:space="preserve"> 192k</t>
  </si>
  <si>
    <t>0.016元/千tokens</t>
  </si>
  <si>
    <t>Baichuan2-53B</t>
  </si>
  <si>
    <t>Baichuan-NPC-Turbo</t>
  </si>
  <si>
    <t>4k</t>
  </si>
  <si>
    <t>0.015元/千tokens</t>
  </si>
  <si>
    <t>零一万物</t>
  </si>
  <si>
    <t>Yi-Large</t>
  </si>
  <si>
    <t>20元/百万tokens</t>
  </si>
  <si>
    <t>https://platform.lingyiwanwu.com/docs#%E8%B4%A6%E5%8F%B7%E7%AD%89%E7%BA%A7%E5%92%8C%E9%99%90%E9%80%9F</t>
  </si>
  <si>
    <t>Yi-Large-Turbo</t>
  </si>
  <si>
    <t>12元/百万tokens</t>
  </si>
  <si>
    <t>Yi-Large-RAG</t>
  </si>
  <si>
    <t>25元/百万tokens</t>
  </si>
  <si>
    <t>Yi-Medium</t>
  </si>
  <si>
    <t>2.5元/百万tokens</t>
  </si>
  <si>
    <t>Yi-Medium-200k</t>
  </si>
  <si>
    <t>200k</t>
  </si>
  <si>
    <t>讯飞星火</t>
  </si>
  <si>
    <t>Spark4.0 Ultra</t>
  </si>
  <si>
    <t>0.08-0.1/千token</t>
  </si>
  <si>
    <t>Spark Max</t>
  </si>
  <si>
    <t>0.023-0.03/千token</t>
  </si>
  <si>
    <t>Spark Pro</t>
  </si>
  <si>
    <t>Spark Lite</t>
  </si>
  <si>
    <t>免费</t>
  </si>
  <si>
    <t>字节豆包</t>
  </si>
  <si>
    <t>Doubao-lite-4k</t>
  </si>
  <si>
    <t>输入0.0003/千token
输出0.0006/千token</t>
  </si>
  <si>
    <t>Doubao-lite-32k</t>
  </si>
  <si>
    <t>模型服务计费</t>
  </si>
  <si>
    <t>Doubao-lite-128k</t>
  </si>
  <si>
    <t>输入0.0008/千token
输出0.0010/千token</t>
  </si>
  <si>
    <t>Doubao-pro-4k</t>
  </si>
  <si>
    <t>输入0.0008/千token
输出0.0020/千token</t>
  </si>
  <si>
    <t>模型广场</t>
  </si>
  <si>
    <t>Doubao-pro-32k</t>
  </si>
  <si>
    <t>Doubao1.5-pro-32k</t>
  </si>
  <si>
    <t>推理输入0.0008元/千tokens
推理输出0.002元/千tokens</t>
  </si>
  <si>
    <t>Doubao1.5-version-pro-32k</t>
  </si>
  <si>
    <t xml:space="preserve">推理输入0.003元/千tokens
推理输出0.009元/千tokens
</t>
  </si>
  <si>
    <t>Doubao-pro-32k-0828</t>
  </si>
  <si>
    <t>doubao-pro-
32k-241215</t>
  </si>
  <si>
    <t>Doubao-pro-128k</t>
  </si>
  <si>
    <t>输入0.0050/千token
输出0.0090/千token</t>
  </si>
  <si>
    <t>Doubao-pro-256k</t>
  </si>
  <si>
    <t>256k</t>
  </si>
  <si>
    <t>字节火山引擎第三方</t>
  </si>
  <si>
    <t>Llama3-8B（开源）</t>
  </si>
  <si>
    <t>Llama3-70B（开源）</t>
  </si>
  <si>
    <t>字节火山</t>
  </si>
  <si>
    <t>64K</t>
  </si>
  <si>
    <t>模型</t>
  </si>
  <si>
    <t>思考最多32k</t>
  </si>
  <si>
    <t>输入未cache 4 元 / 百万 tokens  cache1元
输出 16 元 / 百万 tokens</t>
  </si>
  <si>
    <t>月之暗面</t>
  </si>
  <si>
    <t>moonshot-v1-8k</t>
  </si>
  <si>
    <t>https://platform.moonshot.cn/docs/price/limit</t>
  </si>
  <si>
    <t>moonshot-v1-32k</t>
  </si>
  <si>
    <t>24元/百万tokens</t>
  </si>
  <si>
    <t>moonshot-v1-128k</t>
  </si>
  <si>
    <t>60元/百万tokens</t>
  </si>
  <si>
    <t>deepseek
深度求索</t>
  </si>
  <si>
    <t>deepseek-chat</t>
  </si>
  <si>
    <t>输入未cache 2 元 / 百万 tokens  cache0.5元
输出 8 元 / 百万 tokens</t>
  </si>
  <si>
    <t>价格</t>
  </si>
  <si>
    <t>DeepSeek-Coder-V2</t>
  </si>
  <si>
    <t>输入 1 元 / 百万 tokens
输出 2 元 / 百万 tokens</t>
  </si>
  <si>
    <t>deepseek-reasoner</t>
  </si>
  <si>
    <t>MiniMax
(WPS AI 底层大模型)</t>
  </si>
  <si>
    <t>abab6.5</t>
  </si>
  <si>
    <t>0.03元/千tokens</t>
  </si>
  <si>
    <t>abab6.5s</t>
  </si>
  <si>
    <t>245k</t>
  </si>
  <si>
    <t>abab6.5t</t>
  </si>
  <si>
    <t>0.005元/千tokens</t>
  </si>
  <si>
    <t>abab6.5g</t>
  </si>
  <si>
    <t>abab5.5</t>
  </si>
  <si>
    <t>16k</t>
  </si>
  <si>
    <t>商汤科技</t>
  </si>
  <si>
    <t>SenseChat-5</t>
  </si>
  <si>
    <t>输入0.04元/千token
输出0.1元/千token</t>
  </si>
  <si>
    <t>SenseChat</t>
  </si>
  <si>
    <t>输入0.012元/千token
输出0.012元/千token</t>
  </si>
  <si>
    <t>SenseChat-32K</t>
  </si>
  <si>
    <t>输入0.036元/千token
输出0.036元/千token</t>
  </si>
  <si>
    <t>SenseChat-128K</t>
  </si>
  <si>
    <t>输入0.06元/千token
输出0.06元/千token</t>
  </si>
  <si>
    <t>SenseChat-Turbo</t>
  </si>
  <si>
    <t>输入0.002元/千token
输出0.005元/千token</t>
  </si>
  <si>
    <t>Claude</t>
  </si>
  <si>
    <t>Claude 3.5 Sonnet</t>
  </si>
  <si>
    <t>输入3美元/百万tokens
输出15美元//百万tokens</t>
  </si>
  <si>
    <t>Claude 3 Opus</t>
  </si>
  <si>
    <t>输入15美元/百万tokens
输出75美元//百万tokens</t>
  </si>
  <si>
    <t>Claude 3 Haiku</t>
  </si>
  <si>
    <t>输入0.25美元/百万tokens
输出1.25美元//百万tokens</t>
  </si>
  <si>
    <t>google</t>
  </si>
  <si>
    <t>Gemini 1.5 Flash</t>
  </si>
  <si>
    <t>Price (input)
$0.35 / 1 million tokens (for prompts up to 128K tokens)
$0.70 / 1 million tokens (for prompts longer than 128K)
Context caching
$0.0875 / 1 million tokens (for prompts up to 128K tokens)
$0.175 / 1 million tokens (for prompts longer than 128K)
$1.00 / 1 million tokens per hour (storage)
Learn more
Price (output)
$1.05 / 1 million tokens (for prompts up to 128K tokens)
$2.10 / 1 million tokens (for prompts longer than 128K)</t>
  </si>
  <si>
    <t xml:space="preserve">
4000000</t>
  </si>
  <si>
    <t>gemma系列模型</t>
  </si>
  <si>
    <t>Gemini 1.5 Pro</t>
  </si>
  <si>
    <t>输入$3.50 / 1 million token
输出$10.50 / 1 million tokens (for prompts up to 128K tokens)</t>
  </si>
  <si>
    <t>Gemini 1.0 Pro</t>
  </si>
  <si>
    <t>输入$0.50 / 1 million tokens
输出$1.50 / 1 million tokens</t>
  </si>
  <si>
    <t>华为</t>
  </si>
  <si>
    <t>盘古NLP大模型</t>
  </si>
  <si>
    <t>咨询</t>
  </si>
  <si>
    <t>模型类型</t>
  </si>
  <si>
    <t>是否启用</t>
  </si>
  <si>
    <t>分辨率</t>
  </si>
  <si>
    <t>单价</t>
  </si>
  <si>
    <t>qps</t>
  </si>
  <si>
    <t>qpm</t>
  </si>
  <si>
    <t>链接</t>
  </si>
  <si>
    <t>是否需要网络专线</t>
  </si>
  <si>
    <t>openai(azure)</t>
  </si>
  <si>
    <t>Dall-E-3</t>
  </si>
  <si>
    <t>标准</t>
  </si>
  <si>
    <t>1024 * 1024</t>
  </si>
  <si>
    <t>28元/百张</t>
  </si>
  <si>
    <t>https://azure.microsoft.com/zh-cn/pricing/details/cognitive-services/openai-service/</t>
  </si>
  <si>
    <t>1024 * 1792</t>
  </si>
  <si>
    <t>56元/百张</t>
  </si>
  <si>
    <t>HD</t>
  </si>
  <si>
    <t>84元/百张</t>
  </si>
  <si>
    <t>Dall-E-2</t>
  </si>
  <si>
    <t>14元/百张</t>
  </si>
  <si>
    <t>图像大模型</t>
  </si>
  <si>
    <t>CogView-3</t>
  </si>
  <si>
    <t>0.1元/张</t>
  </si>
  <si>
    <t>https://open.bigmodel.cn/pricing</t>
  </si>
  <si>
    <t>超拟人大模型</t>
  </si>
  <si>
    <t>CharGLM-3</t>
  </si>
  <si>
    <t>0.015元/千token</t>
  </si>
  <si>
    <t>Emohaa</t>
  </si>
  <si>
    <t>文生图大模型</t>
  </si>
  <si>
    <t>文心一格</t>
  </si>
  <si>
    <t>https://cloud.baidu.com/doc/WENXINWORKSHOP/s/vliu6vq7u</t>
  </si>
  <si>
    <t>yi-vision</t>
  </si>
  <si>
    <t>6元/百万tokens</t>
  </si>
  <si>
    <t>https://platform.lingyiwanwu.com/docs#%E4%BA%A7%E5%93%81%E5%AE%9A%E4%BB%B7</t>
  </si>
  <si>
    <t>字节跳动</t>
  </si>
  <si>
    <t>视觉大模型</t>
  </si>
  <si>
    <t>豆包-文生图模型-智能绘图</t>
  </si>
  <si>
    <t>0.2 元/次</t>
  </si>
  <si>
    <t>https://www.volcengine.com/docs/6791/1279296</t>
  </si>
  <si>
    <t>语音大模型</t>
  </si>
  <si>
    <t>Doubao-语音合成</t>
  </si>
  <si>
    <t>5元/万字符</t>
  </si>
  <si>
    <t>Doubao-声音复刻</t>
  </si>
  <si>
    <t>8元/万字符</t>
  </si>
  <si>
    <t>多模态大模型</t>
  </si>
  <si>
    <t>https://ai.google.dev/gemini-api/docs/models/gemini?hl=zh-cn</t>
  </si>
  <si>
    <t>图文多模态大模型</t>
  </si>
  <si>
    <t>SenseChat-Vision</t>
  </si>
  <si>
    <t>https://platform.sensenova.cn/doc?path=/model/llm/GeneralLLM.md</t>
  </si>
  <si>
    <t>秒画文生图大模型</t>
  </si>
  <si>
    <t>SenseMirage</t>
  </si>
  <si>
    <t>盘古多模态大模型</t>
  </si>
  <si>
    <t>https://www.huaweicloud.com/product/pangu/multimodal.html</t>
  </si>
  <si>
    <t>多模态向量表征</t>
  </si>
  <si>
    <t>¥0.02/text_token（千个）</t>
  </si>
  <si>
    <t>https://help.aliyun.com/zh/model-studio/developer-reference/qwen-vl-api?spm=a2c4g.11186623.0.i4</t>
  </si>
  <si>
    <t>通义万相-文本生成图像</t>
  </si>
  <si>
    <t>0.16元/张</t>
  </si>
  <si>
    <t>qwen2-vl</t>
  </si>
  <si>
    <t>文生图</t>
  </si>
  <si>
    <t>混元生图</t>
  </si>
  <si>
    <t>400元/千张</t>
  </si>
  <si>
    <t>https://cloud.tencent.com.cn/document/product/1729/105925</t>
  </si>
  <si>
    <t>文生图轻量版</t>
  </si>
  <si>
    <t xml:space="preserve">99元/千张
</t>
  </si>
  <si>
    <t>无界</t>
  </si>
  <si>
    <t>基于SD的社区,丰富的模型效果</t>
  </si>
  <si>
    <t>https://www.wujieai.net/</t>
  </si>
  <si>
    <t>美图</t>
  </si>
  <si>
    <t>MiracleVision奇想智能</t>
  </si>
  <si>
    <t>https://www.miraclevision.com/api-service</t>
  </si>
  <si>
    <t>类型</t>
  </si>
  <si>
    <t>参数量</t>
  </si>
  <si>
    <t>中文</t>
  </si>
  <si>
    <t>英文</t>
  </si>
  <si>
    <t>常见维度</t>
  </si>
  <si>
    <t>token长度</t>
  </si>
  <si>
    <t>s2s</t>
  </si>
  <si>
    <t>s2p</t>
  </si>
  <si>
    <t>s2c</t>
  </si>
  <si>
    <t>网站</t>
  </si>
  <si>
    <t>bge</t>
  </si>
  <si>
    <t>BAAI/bge-large-en-v1.5</t>
  </si>
  <si>
    <t>embedding</t>
  </si>
  <si>
    <t>https://huggingface.co/BAAI/bge-base-zh-v1.5</t>
  </si>
  <si>
    <t>BAAI/bge-base-en-v1.5</t>
  </si>
  <si>
    <t>BAAI/bge-small-en-v1.5</t>
  </si>
  <si>
    <t>bge-large-en</t>
  </si>
  <si>
    <t>bge-base-en</t>
  </si>
  <si>
    <t>bge-small-en</t>
  </si>
  <si>
    <t>BAAI/bge-large-zh-v1.5</t>
  </si>
  <si>
    <t>https://huggingface.co/BAAI/bge-large-zh-v1.5</t>
  </si>
  <si>
    <t>BAAI/bge-base-zh-v1.5</t>
  </si>
  <si>
    <t>BAAI/bge-small-zh-v1.5</t>
  </si>
  <si>
    <t>BAAI/bge-large-zh</t>
  </si>
  <si>
    <t>bge-large-zh-noinstruct</t>
  </si>
  <si>
    <t>BAAI/bge-base-zh</t>
  </si>
  <si>
    <t>e5</t>
  </si>
  <si>
    <t>multilingual-e5-large</t>
  </si>
  <si>
    <t>BAAI/bge-small-zh</t>
  </si>
  <si>
    <t>bge-m3</t>
  </si>
  <si>
    <t>https://huggingface.co/BAAI/bge-m3</t>
  </si>
  <si>
    <t>m3e</t>
  </si>
  <si>
    <t>m3e-large</t>
  </si>
  <si>
    <t>m3e-small</t>
  </si>
  <si>
    <t>24M</t>
  </si>
  <si>
    <t>https://huggingface.co/moka-ai/m3e-base</t>
  </si>
  <si>
    <t>m3e-base</t>
  </si>
  <si>
    <t>110M</t>
  </si>
  <si>
    <t>text2vec</t>
  </si>
  <si>
    <t>text2vec-base-chinese</t>
  </si>
  <si>
    <t>https://huggingface.co/shibing624/text2vec-base-chinese</t>
  </si>
  <si>
    <t>text2vec-large</t>
  </si>
  <si>
    <t>openai</t>
  </si>
  <si>
    <t>text-embedding-3-large</t>
  </si>
  <si>
    <t>text-embedding-3-small</t>
  </si>
  <si>
    <t>text-embedding-ada-002</t>
  </si>
  <si>
    <t>bce</t>
  </si>
  <si>
    <t>bce-embedding-base_v1</t>
  </si>
  <si>
    <t>279M</t>
  </si>
  <si>
    <t>bce-reranker-base_v1</t>
  </si>
  <si>
    <t>reranker</t>
  </si>
  <si>
    <t>bge-reranker-large</t>
  </si>
  <si>
    <t>bge-reranker-base</t>
  </si>
  <si>
    <t>企业主体</t>
  </si>
  <si>
    <t>价格(千token)</t>
  </si>
  <si>
    <t>性能(rpm)</t>
  </si>
  <si>
    <t>每千条</t>
  </si>
  <si>
    <t>openai官方</t>
  </si>
  <si>
    <t>gpt-3.5-turbo-0134</t>
  </si>
  <si>
    <t>input:$0.50 / 1M tokens
output:$1.50 / 1M tokens
https://openai.com/pricing/</t>
  </si>
  <si>
    <t>https://platform.openai.com/docs/guides/rate-limits/usage-tiers?context=tier-five</t>
  </si>
  <si>
    <t>独角数卡</t>
  </si>
  <si>
    <t>江宁区翻斗牛爷爷信息技术工作室（个体工商户）</t>
  </si>
  <si>
    <t>https://buyca.top/</t>
  </si>
  <si>
    <t>gpt-3.5-turbo-0125</t>
  </si>
  <si>
    <t>1(8.8折前)</t>
  </si>
  <si>
    <t>openai-hk</t>
  </si>
  <si>
    <t>江宁区识搜派技术服务中心</t>
  </si>
  <si>
    <t>https://www.openai-hk.com/</t>
  </si>
  <si>
    <t>gpt-3.5-turbo-0126</t>
  </si>
  <si>
    <t>1(8折前)</t>
  </si>
  <si>
    <t>微软云</t>
  </si>
  <si>
    <t>深圳领驭科技有限公司</t>
  </si>
  <si>
    <t>https://learn.microsoft.com/zh-cn/azure/ai-services/openai/concepts/models</t>
  </si>
  <si>
    <t>gpt-3.5-turbo-0127</t>
  </si>
  <si>
    <t>$0.0005</t>
  </si>
  <si>
    <t>广东达宝文信息科技有限公司</t>
  </si>
  <si>
    <t>gpt-3.5-turbo-0128</t>
  </si>
  <si>
    <t>独角兽小铺</t>
  </si>
  <si>
    <t>https://shop.djschatai.com/</t>
  </si>
  <si>
    <t>API2D</t>
  </si>
  <si>
    <t>https://www.api2d.com/doc</t>
  </si>
  <si>
    <t>gpt-3.5-turbo-0129</t>
  </si>
  <si>
    <t>OpenAI官方价格的 1.5 倍</t>
  </si>
  <si>
    <t>银河录像局</t>
  </si>
  <si>
    <t>https://nf.video/gkihf</t>
  </si>
  <si>
    <t>gpt-3.5-turbo-0130</t>
  </si>
  <si>
    <t>OpenAI官方价格,国际标准汇率</t>
  </si>
  <si>
    <t>未明示</t>
  </si>
  <si>
    <t>api易</t>
  </si>
  <si>
    <t>https://apiyi.com/</t>
  </si>
  <si>
    <t>gpt-3.5-turbo-0131</t>
  </si>
  <si>
    <t>官方价格,低于1:7汇率</t>
  </si>
  <si>
    <t>GPT516</t>
  </si>
  <si>
    <t>GPT516.com</t>
  </si>
  <si>
    <t>gpt-3.5-turbo-0132</t>
  </si>
  <si>
    <t>agicto</t>
  </si>
  <si>
    <t>https://agicto.com/model</t>
  </si>
  <si>
    <t>gpt-3.5-turbo-0133</t>
  </si>
  <si>
    <t>dmxapi</t>
  </si>
  <si>
    <t>https://dmxapi.com/#qiye</t>
  </si>
  <si>
    <t>https://siliconflow.cn/zh-cn/pricing</t>
  </si>
  <si>
    <t>国内模型部分免费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</si>
</sst>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8" formatCode="&quot;￥&quot;#,##0.00;[Red]&quot;￥&quot;\-#,##0.00"/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00000_ "/>
  </numFmts>
  <fonts count="5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3.5"/>
      <color rgb="FF000000"/>
      <name val="AlimamaShuHeiTi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4B5563"/>
      <name val="宋体"/>
      <charset val="134"/>
      <scheme val="minor"/>
    </font>
    <font>
      <u/>
      <sz val="10.5"/>
      <color rgb="FF0000FF"/>
      <name val="宋体"/>
      <charset val="0"/>
      <scheme val="minor"/>
    </font>
    <font>
      <sz val="11"/>
      <color rgb="FF4B5563"/>
      <name val="宋体"/>
      <charset val="134"/>
    </font>
    <font>
      <sz val="11"/>
      <color rgb="FF161616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2"/>
      <color rgb="FF4C4C51"/>
      <name val="宋体"/>
      <charset val="134"/>
      <scheme val="minor"/>
    </font>
    <font>
      <sz val="10.5"/>
      <color rgb="FF0C006B"/>
      <name val="宋体"/>
      <charset val="134"/>
      <scheme val="minor"/>
    </font>
    <font>
      <sz val="12"/>
      <color rgb="FF4C4C51"/>
      <name val="宋体"/>
      <charset val="134"/>
    </font>
    <font>
      <sz val="10.5"/>
      <color rgb="FF181818"/>
      <name val="宋体"/>
      <charset val="134"/>
    </font>
    <font>
      <sz val="10.5"/>
      <color rgb="FF181818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00"/>
      <name val="宋体"/>
      <charset val="134"/>
    </font>
    <font>
      <u/>
      <sz val="11"/>
      <color rgb="FF000000"/>
      <name val="宋体"/>
      <charset val="134"/>
      <scheme val="minor"/>
    </font>
    <font>
      <b/>
      <u/>
      <sz val="11"/>
      <color rgb="FF0000FF"/>
      <name val="宋体"/>
      <charset val="134"/>
    </font>
    <font>
      <sz val="10.5"/>
      <color rgb="FF161616"/>
      <name val="宋体"/>
      <charset val="134"/>
      <scheme val="minor"/>
    </font>
    <font>
      <b/>
      <sz val="10.5"/>
      <color rgb="FF1C1E21"/>
      <name val="宋体"/>
      <charset val="134"/>
    </font>
    <font>
      <sz val="11"/>
      <color rgb="FF181818"/>
      <name val="宋体"/>
      <charset val="134"/>
      <scheme val="minor"/>
    </font>
    <font>
      <sz val="12"/>
      <color rgb="FF181818"/>
      <name val="宋体"/>
      <charset val="134"/>
      <scheme val="minor"/>
    </font>
    <font>
      <sz val="12"/>
      <color rgb="FF1F2328"/>
      <name val="宋体"/>
      <charset val="134"/>
      <scheme val="minor"/>
    </font>
    <font>
      <b/>
      <sz val="9"/>
      <color rgb="FF000000"/>
      <name val="宋体"/>
      <charset val="134"/>
    </font>
    <font>
      <sz val="10.5"/>
      <color rgb="FF0C006B"/>
      <name val="宋体"/>
      <charset val="134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FF"/>
      <name val="宋体"/>
      <charset val="134"/>
    </font>
    <font>
      <sz val="11"/>
      <color rgb="FF56597E"/>
      <name val="宋体"/>
      <charset val="134"/>
      <scheme val="minor"/>
    </font>
    <font>
      <u/>
      <sz val="11"/>
      <color rgb="FF800080"/>
      <name val="宋体"/>
      <charset val="134"/>
    </font>
    <font>
      <sz val="12"/>
      <color rgb="FF1F2328"/>
      <name val="宋体"/>
      <charset val="134"/>
    </font>
    <font>
      <b/>
      <sz val="10.5"/>
      <color rgb="FF1C1E21"/>
      <name val="宋体"/>
      <charset val="134"/>
      <scheme val="minor"/>
    </font>
    <font>
      <sz val="12"/>
      <color rgb="FF1C1E21"/>
      <name val="宋体"/>
      <charset val="134"/>
      <scheme val="minor"/>
    </font>
    <font>
      <sz val="12"/>
      <color rgb="FF334155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F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E5E7EB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3" applyNumberFormat="0" applyAlignment="0" applyProtection="0">
      <alignment vertical="center"/>
    </xf>
    <xf numFmtId="0" fontId="46" fillId="10" borderId="14" applyNumberFormat="0" applyAlignment="0" applyProtection="0">
      <alignment vertical="center"/>
    </xf>
    <xf numFmtId="0" fontId="47" fillId="10" borderId="13" applyNumberFormat="0" applyAlignment="0" applyProtection="0">
      <alignment vertical="center"/>
    </xf>
    <xf numFmtId="0" fontId="48" fillId="11" borderId="15" applyNumberFormat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6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4" fillId="0" borderId="0" xfId="6" applyFont="1">
      <alignment vertical="center"/>
    </xf>
    <xf numFmtId="26" fontId="3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6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7" fillId="3" borderId="2" xfId="6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vertical="top" wrapText="1"/>
    </xf>
    <xf numFmtId="0" fontId="9" fillId="3" borderId="2" xfId="6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6" fillId="0" borderId="1" xfId="6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6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6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6" applyFont="1" applyBorder="1" applyAlignment="1">
      <alignment horizontal="left" vertical="center" wrapText="1"/>
    </xf>
    <xf numFmtId="0" fontId="19" fillId="0" borderId="1" xfId="6" applyNumberFormat="1" applyFont="1" applyBorder="1" applyAlignment="1">
      <alignment horizontal="center" vertical="center" wrapText="1"/>
    </xf>
    <xf numFmtId="0" fontId="4" fillId="0" borderId="1" xfId="6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20" fillId="0" borderId="1" xfId="6" applyFont="1" applyBorder="1" applyAlignment="1">
      <alignment horizontal="left" vertical="center" wrapText="1"/>
    </xf>
    <xf numFmtId="0" fontId="20" fillId="0" borderId="1" xfId="6" applyNumberFormat="1" applyFont="1" applyBorder="1" applyAlignment="1">
      <alignment horizontal="center" vertical="center" wrapText="1"/>
    </xf>
    <xf numFmtId="0" fontId="20" fillId="0" borderId="1" xfId="6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4" fillId="0" borderId="1" xfId="6" applyFont="1" applyBorder="1" applyAlignment="1">
      <alignment horizontal="left" vertical="center" wrapText="1"/>
    </xf>
    <xf numFmtId="0" fontId="4" fillId="0" borderId="0" xfId="6" applyFont="1" applyAlignment="1">
      <alignment horizontal="left" vertical="center" wrapText="1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1" fillId="2" borderId="1" xfId="6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>
      <alignment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0" borderId="0" xfId="0" applyFont="1">
      <alignment vertical="center"/>
    </xf>
    <xf numFmtId="0" fontId="28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3" fillId="0" borderId="5" xfId="0" applyFont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76" fontId="31" fillId="0" borderId="8" xfId="6" applyNumberFormat="1" applyFont="1" applyBorder="1" applyAlignment="1">
      <alignment horizontal="center" vertical="center" wrapText="1"/>
    </xf>
    <xf numFmtId="176" fontId="31" fillId="0" borderId="1" xfId="6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4" fillId="0" borderId="5" xfId="6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4" fillId="0" borderId="5" xfId="6" applyFont="1" applyBorder="1" applyAlignment="1">
      <alignment vertical="center" wrapText="1"/>
    </xf>
    <xf numFmtId="0" fontId="32" fillId="0" borderId="1" xfId="0" applyFont="1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8" xfId="6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6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3" fillId="0" borderId="1" xfId="6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7" xfId="6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5" fillId="0" borderId="1" xfId="0" applyFont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0" fillId="0" borderId="0" xfId="0" applyAlignment="1">
      <alignment vertical="center" wrapText="1"/>
    </xf>
    <xf numFmtId="8" fontId="3" fillId="0" borderId="5" xfId="0" applyNumberFormat="1" applyFont="1" applyBorder="1">
      <alignment vertical="center"/>
    </xf>
    <xf numFmtId="2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3" fontId="37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3" fontId="3" fillId="0" borderId="5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4" fillId="0" borderId="1" xfId="6" applyFont="1" applyBorder="1">
      <alignment vertical="center"/>
    </xf>
    <xf numFmtId="0" fontId="6" fillId="0" borderId="0" xfId="6" applyFont="1" applyAlignment="1">
      <alignment horizontal="center" vertical="center"/>
    </xf>
    <xf numFmtId="26" fontId="3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619125</xdr:colOff>
      <xdr:row>50</xdr:row>
      <xdr:rowOff>104775</xdr:rowOff>
    </xdr:to>
    <xdr:pic>
      <xdr:nvPicPr>
        <xdr:cNvPr id="2" name="ID_591D579C54AE462E9458F2030A973837" descr="core_image_url__exec_download_610378154"/>
        <xdr:cNvPicPr/>
      </xdr:nvPicPr>
      <xdr:blipFill>
        <a:blip r:embed="rId1"/>
        <a:stretch>
          <a:fillRect/>
        </a:stretch>
      </xdr:blipFill>
      <xdr:spPr>
        <a:xfrm>
          <a:off x="0" y="0"/>
          <a:ext cx="7477125" cy="867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arn.microsoft.com/zh-cn/azure/ai-services/openai/concepts/models?tabs=python-secure" TargetMode="External"/><Relationship Id="rId8" Type="http://schemas.openxmlformats.org/officeDocument/2006/relationships/hyperlink" Target="https://help.aliyun.com/zh/model-studio/getting-started/models?spm=a2c4g.11186623.0.i4" TargetMode="External"/><Relationship Id="rId7" Type="http://schemas.openxmlformats.org/officeDocument/2006/relationships/hyperlink" Target="https://bailian.console.aliyun.com/?spm=5176.28197581.0.0.355629a4haV6Dx" TargetMode="External"/><Relationship Id="rId6" Type="http://schemas.openxmlformats.org/officeDocument/2006/relationships/hyperlink" Target="https://cloud.baidu.com/doc/WENXINWORKSHOP/s/plzknijh9" TargetMode="External"/><Relationship Id="rId5" Type="http://schemas.openxmlformats.org/officeDocument/2006/relationships/hyperlink" Target="https://open.bigmodel.cn/dev/howuse/rate-limits/tiers?tab=0" TargetMode="External"/><Relationship Id="rId4" Type="http://schemas.openxmlformats.org/officeDocument/2006/relationships/hyperlink" Target="https://qwenlm.github.io/zh/blog/qwen2/" TargetMode="External"/><Relationship Id="rId3" Type="http://schemas.openxmlformats.org/officeDocument/2006/relationships/hyperlink" Target="https://platform.lingyiwanwu.com/docs#%E8%B4%A6%E5%8F%B7%E7%AD%89%E7%BA%A7%E5%92%8C%E9%99%90%E9%80%9F" TargetMode="External"/><Relationship Id="rId2" Type="http://schemas.openxmlformats.org/officeDocument/2006/relationships/hyperlink" Target="https://platform.moonshot.cn/docs/price/limit" TargetMode="External"/><Relationship Id="rId19" Type="http://schemas.openxmlformats.org/officeDocument/2006/relationships/hyperlink" Target="https://ai.google.dev/gemma/docs/get_started?hl=zh-cn#models-list" TargetMode="External"/><Relationship Id="rId18" Type="http://schemas.openxmlformats.org/officeDocument/2006/relationships/hyperlink" Target="https://cloud.baidu.com/doc/WENXINWORKSHOP/s/hlrk4akp7" TargetMode="External"/><Relationship Id="rId17" Type="http://schemas.openxmlformats.org/officeDocument/2006/relationships/hyperlink" Target="https://techcommunity.microsoft.com/blog/MachineLearningBlog/deepseek-r1-improved-performance-higher-limits-and-transparent-pricing/4386367" TargetMode="External"/><Relationship Id="rId16" Type="http://schemas.openxmlformats.org/officeDocument/2006/relationships/hyperlink" Target="https://techcommunity.microsoft.com/blog/machinelearningblog/announcing-deepseek-v3-on-azure-ai-foundry-and-github/4390438" TargetMode="External"/><Relationship Id="rId15" Type="http://schemas.openxmlformats.org/officeDocument/2006/relationships/hyperlink" Target="https://www.volcengine.com/docs/82379/1449737" TargetMode="External"/><Relationship Id="rId14" Type="http://schemas.openxmlformats.org/officeDocument/2006/relationships/hyperlink" Target="https://console.volcengine.com/ark/region:ark+cn-beijing/endpoint?config=%7B%7D" TargetMode="External"/><Relationship Id="rId13" Type="http://schemas.openxmlformats.org/officeDocument/2006/relationships/hyperlink" Target="https://api-docs.deepseek.com/zh-cn/quick_start/pricing" TargetMode="External"/><Relationship Id="rId12" Type="http://schemas.openxmlformats.org/officeDocument/2006/relationships/hyperlink" Target="https://www.volcengine.com/docs/82379/1099320" TargetMode="External"/><Relationship Id="rId11" Type="http://schemas.openxmlformats.org/officeDocument/2006/relationships/hyperlink" Target="https://help.aliyun.com/zh/model-studio/developer-reference/what-is-qwen-llm" TargetMode="External"/><Relationship Id="rId10" Type="http://schemas.openxmlformats.org/officeDocument/2006/relationships/hyperlink" Target="https://dashscope.console.aliyun.com/tokenizer" TargetMode="External"/><Relationship Id="rId1" Type="http://schemas.openxmlformats.org/officeDocument/2006/relationships/hyperlink" Target="https://azure.microsoft.com/zh-cn/pricing/details/cognitive-services/openai-service/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volcengine.com/docs/6791/1279296" TargetMode="External"/><Relationship Id="rId6" Type="http://schemas.openxmlformats.org/officeDocument/2006/relationships/hyperlink" Target="https://help.aliyun.com/zh/model-studio/developer-reference/qwen-vl-api?spm=a2c4g.11186623.0.i4" TargetMode="External"/><Relationship Id="rId5" Type="http://schemas.openxmlformats.org/officeDocument/2006/relationships/hyperlink" Target="https://www.miraclevision.com/api-service" TargetMode="External"/><Relationship Id="rId4" Type="http://schemas.openxmlformats.org/officeDocument/2006/relationships/hyperlink" Target="https://www.wujieai.net/" TargetMode="External"/><Relationship Id="rId3" Type="http://schemas.openxmlformats.org/officeDocument/2006/relationships/hyperlink" Target="https://platform.lingyiwanwu.com/docs#%E4%BA%A7%E5%93%81%E5%AE%9A%E4%BB%B7" TargetMode="External"/><Relationship Id="rId2" Type="http://schemas.openxmlformats.org/officeDocument/2006/relationships/hyperlink" Target="https://azure.microsoft.com/zh-cn/pricing/details/cognitive-services/openai-service/" TargetMode="External"/><Relationship Id="rId1" Type="http://schemas.openxmlformats.org/officeDocument/2006/relationships/hyperlink" Target="https://cloud.tencent.com.cn/document/product/1729/105925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BAAI/bge-small-en" TargetMode="External"/><Relationship Id="rId8" Type="http://schemas.openxmlformats.org/officeDocument/2006/relationships/hyperlink" Target="https://huggingface.co/BAAI/bge-base-en" TargetMode="External"/><Relationship Id="rId7" Type="http://schemas.openxmlformats.org/officeDocument/2006/relationships/hyperlink" Target="https://huggingface.co/BAAI/bge-large-en" TargetMode="External"/><Relationship Id="rId6" Type="http://schemas.openxmlformats.org/officeDocument/2006/relationships/hyperlink" Target="https://huggingface.co/BAAI/bge-small-en-v1.5" TargetMode="External"/><Relationship Id="rId5" Type="http://schemas.openxmlformats.org/officeDocument/2006/relationships/hyperlink" Target="https://huggingface.co/BAAI/bge-base-en-v1.5" TargetMode="External"/><Relationship Id="rId4" Type="http://schemas.openxmlformats.org/officeDocument/2006/relationships/hyperlink" Target="https://huggingface.co/BAAI/bge-large-en-v1.5" TargetMode="External"/><Relationship Id="rId3" Type="http://schemas.openxmlformats.org/officeDocument/2006/relationships/hyperlink" Target="https://huggingface.co/BAAI/bge-base-zh-v1.5" TargetMode="External"/><Relationship Id="rId2" Type="http://schemas.openxmlformats.org/officeDocument/2006/relationships/hyperlink" Target="https://huggingface.co/shibing624/text2vec-base-chinese" TargetMode="External"/><Relationship Id="rId19" Type="http://schemas.openxmlformats.org/officeDocument/2006/relationships/hyperlink" Target="https://huggingface.co/BAAI/bge-m3" TargetMode="External"/><Relationship Id="rId18" Type="http://schemas.openxmlformats.org/officeDocument/2006/relationships/hyperlink" Target="https://huggingface.co/BAAI/bge-small-zh" TargetMode="External"/><Relationship Id="rId17" Type="http://schemas.openxmlformats.org/officeDocument/2006/relationships/hyperlink" Target="https://huggingface.co/intfloat/multilingual-e5-large" TargetMode="External"/><Relationship Id="rId16" Type="http://schemas.openxmlformats.org/officeDocument/2006/relationships/hyperlink" Target="https://huggingface.co/BAAI/bge-base-zh" TargetMode="External"/><Relationship Id="rId15" Type="http://schemas.openxmlformats.org/officeDocument/2006/relationships/hyperlink" Target="https://huggingface.co/BAAI/bge-large-zh-noinstruct" TargetMode="External"/><Relationship Id="rId14" Type="http://schemas.openxmlformats.org/officeDocument/2006/relationships/hyperlink" Target="https://huggingface.co/BAAI/bge-large-zh" TargetMode="External"/><Relationship Id="rId13" Type="http://schemas.openxmlformats.org/officeDocument/2006/relationships/hyperlink" Target="https://huggingface.co/BAAI/bge-small-zh-v1.5" TargetMode="External"/><Relationship Id="rId12" Type="http://schemas.openxmlformats.org/officeDocument/2006/relationships/hyperlink" Target="https://huggingface.co/BAAI/bge-large-zh-v1.5" TargetMode="External"/><Relationship Id="rId11" Type="http://schemas.openxmlformats.org/officeDocument/2006/relationships/hyperlink" Target="https://huggingface.co/moka-ai/m3e-large" TargetMode="External"/><Relationship Id="rId10" Type="http://schemas.openxmlformats.org/officeDocument/2006/relationships/hyperlink" Target="https://huggingface.co/GanymedeNil/text2vec-large-chinese" TargetMode="External"/><Relationship Id="rId1" Type="http://schemas.openxmlformats.org/officeDocument/2006/relationships/hyperlink" Target="https://huggingface.co/moka-ai/m3e-base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arn.microsoft.com/zh-cn/azure/ai-services/openai/concepts/models" TargetMode="External"/><Relationship Id="rId8" Type="http://schemas.openxmlformats.org/officeDocument/2006/relationships/hyperlink" Target="https://platform.openai.com/docs/guides/rate-limits/usage-tiers?context=tier-five" TargetMode="External"/><Relationship Id="rId7" Type="http://schemas.openxmlformats.org/officeDocument/2006/relationships/hyperlink" Target="https://agicto.com/model" TargetMode="External"/><Relationship Id="rId6" Type="http://schemas.openxmlformats.org/officeDocument/2006/relationships/hyperlink" Target="https://buyca.top/" TargetMode="External"/><Relationship Id="rId5" Type="http://schemas.openxmlformats.org/officeDocument/2006/relationships/hyperlink" Target="https://www.openai-hk.com/" TargetMode="External"/><Relationship Id="rId4" Type="http://schemas.openxmlformats.org/officeDocument/2006/relationships/hyperlink" Target="https://GPT516.com" TargetMode="External"/><Relationship Id="rId3" Type="http://schemas.openxmlformats.org/officeDocument/2006/relationships/hyperlink" Target="https://apiyi.com/" TargetMode="External"/><Relationship Id="rId2" Type="http://schemas.openxmlformats.org/officeDocument/2006/relationships/hyperlink" Target="https://www.api2d.com/doc" TargetMode="External"/><Relationship Id="rId12" Type="http://schemas.openxmlformats.org/officeDocument/2006/relationships/hyperlink" Target="https://shop.djschatai.com/" TargetMode="External"/><Relationship Id="rId11" Type="http://schemas.openxmlformats.org/officeDocument/2006/relationships/hyperlink" Target="https://siliconflow.cn/zh-cn/pricing" TargetMode="External"/><Relationship Id="rId10" Type="http://schemas.openxmlformats.org/officeDocument/2006/relationships/hyperlink" Target="https://dmxapi.com/#qiye" TargetMode="External"/><Relationship Id="rId1" Type="http://schemas.openxmlformats.org/officeDocument/2006/relationships/hyperlink" Target="https://nf.video/gkih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2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36" sqref="Q36"/>
    </sheetView>
  </sheetViews>
  <sheetFormatPr defaultColWidth="9" defaultRowHeight="13.5"/>
  <cols>
    <col min="1" max="1" width="10.75" style="27" customWidth="1"/>
    <col min="2" max="2" width="18.75" style="27" customWidth="1"/>
    <col min="3" max="4" width="4.30833333333333" style="27" customWidth="1"/>
    <col min="5" max="5" width="13.625" style="2" customWidth="1"/>
    <col min="6" max="6" width="10.375" style="2" customWidth="1"/>
    <col min="7" max="7" width="11.75" style="2" customWidth="1"/>
    <col min="8" max="8" width="10.375" style="2" customWidth="1"/>
    <col min="9" max="9" width="25.5" customWidth="1"/>
    <col min="10" max="10" width="9.5" customWidth="1"/>
    <col min="11" max="11" width="10.5416666666667" customWidth="1"/>
    <col min="12" max="12" width="10.625" hidden="1" customWidth="1"/>
    <col min="13" max="13" width="9.5" hidden="1" customWidth="1"/>
    <col min="14" max="16" width="14.125" hidden="1" customWidth="1"/>
    <col min="17" max="17" width="8.25" style="2" customWidth="1"/>
    <col min="18" max="18" width="7.625" style="59" customWidth="1"/>
    <col min="19" max="20" width="7.375" style="60" hidden="1" customWidth="1"/>
    <col min="21" max="21" width="8.125" customWidth="1"/>
    <col min="22" max="22" width="12.5" customWidth="1"/>
    <col min="23" max="23" width="10.75" hidden="1" customWidth="1"/>
    <col min="24" max="24" width="13.125" hidden="1" customWidth="1"/>
    <col min="25" max="25" width="15.125" hidden="1" customWidth="1"/>
    <col min="26" max="26" width="17.75" hidden="1" customWidth="1"/>
    <col min="27" max="27" width="14.75" hidden="1" customWidth="1"/>
    <col min="28" max="28" width="22.875" style="13" customWidth="1"/>
  </cols>
  <sheetData>
    <row r="1" ht="52.5" customHeight="1" spans="1:28">
      <c r="A1" s="28" t="s">
        <v>0</v>
      </c>
      <c r="B1" s="29" t="s">
        <v>1</v>
      </c>
      <c r="C1" s="28" t="s">
        <v>2</v>
      </c>
      <c r="D1" s="28" t="s">
        <v>3</v>
      </c>
      <c r="E1" s="61" t="s">
        <v>4</v>
      </c>
      <c r="F1" s="28" t="s">
        <v>5</v>
      </c>
      <c r="G1" s="28" t="s">
        <v>6</v>
      </c>
      <c r="H1" s="28" t="s">
        <v>7</v>
      </c>
      <c r="I1" s="94" t="s">
        <v>8</v>
      </c>
      <c r="J1" s="95" t="s">
        <v>9</v>
      </c>
      <c r="K1" s="95" t="s">
        <v>10</v>
      </c>
      <c r="L1" s="94" t="s">
        <v>11</v>
      </c>
      <c r="M1" s="94" t="s">
        <v>12</v>
      </c>
      <c r="N1" s="96" t="s">
        <v>13</v>
      </c>
      <c r="O1" s="96" t="s">
        <v>14</v>
      </c>
      <c r="P1" s="96" t="s">
        <v>15</v>
      </c>
      <c r="Q1" s="28" t="s">
        <v>16</v>
      </c>
      <c r="R1" s="105" t="s">
        <v>17</v>
      </c>
      <c r="S1" s="106" t="s">
        <v>18</v>
      </c>
      <c r="T1" s="106" t="s">
        <v>19</v>
      </c>
      <c r="U1" s="3" t="s">
        <v>20</v>
      </c>
      <c r="V1" s="96" t="s">
        <v>21</v>
      </c>
      <c r="W1" s="96" t="s">
        <v>22</v>
      </c>
      <c r="X1" s="3" t="s">
        <v>23</v>
      </c>
      <c r="Y1" s="96" t="s">
        <v>24</v>
      </c>
      <c r="Z1" s="96" t="s">
        <v>25</v>
      </c>
      <c r="AA1" s="96">
        <v>30</v>
      </c>
      <c r="AB1" s="123" t="s">
        <v>26</v>
      </c>
    </row>
    <row r="2" ht="33.75" customHeight="1" spans="1:28">
      <c r="A2" s="30" t="s">
        <v>27</v>
      </c>
      <c r="B2" s="38" t="s">
        <v>28</v>
      </c>
      <c r="C2" s="62" t="s">
        <v>29</v>
      </c>
      <c r="D2" s="62"/>
      <c r="E2" s="38" t="s">
        <v>30</v>
      </c>
      <c r="F2" s="63">
        <v>128000</v>
      </c>
      <c r="G2" s="64">
        <v>129024</v>
      </c>
      <c r="H2" s="63">
        <v>16384</v>
      </c>
      <c r="I2" s="97" t="s">
        <v>31</v>
      </c>
      <c r="J2" s="72">
        <f>5*7</f>
        <v>35</v>
      </c>
      <c r="K2" s="72">
        <f>15*7</f>
        <v>105</v>
      </c>
      <c r="L2" s="97"/>
      <c r="M2" s="97"/>
      <c r="N2" s="97"/>
      <c r="O2" s="97"/>
      <c r="P2" s="97"/>
      <c r="Q2" s="38"/>
      <c r="R2" s="107"/>
      <c r="S2" s="108"/>
      <c r="T2" s="108"/>
      <c r="U2" s="72">
        <v>4500</v>
      </c>
      <c r="V2" s="109">
        <v>1000000</v>
      </c>
      <c r="W2" s="109">
        <f>U2*60</f>
        <v>270000</v>
      </c>
      <c r="X2" s="110">
        <f>W2*24</f>
        <v>6480000</v>
      </c>
      <c r="Y2" s="109"/>
      <c r="Z2" s="109">
        <f>V2*60*24</f>
        <v>1440000000</v>
      </c>
      <c r="AA2" s="109">
        <f>X2*$AA$1</f>
        <v>194400000</v>
      </c>
      <c r="AB2" s="57" t="s">
        <v>32</v>
      </c>
    </row>
    <row r="3" ht="33.75" customHeight="1" spans="1:28">
      <c r="A3" s="30"/>
      <c r="B3" s="38" t="s">
        <v>33</v>
      </c>
      <c r="C3" s="62" t="s">
        <v>29</v>
      </c>
      <c r="D3" s="62" t="s">
        <v>29</v>
      </c>
      <c r="E3" s="38" t="s">
        <v>30</v>
      </c>
      <c r="F3" s="63">
        <v>128000</v>
      </c>
      <c r="G3" s="64">
        <v>129024</v>
      </c>
      <c r="H3" s="63">
        <v>16384</v>
      </c>
      <c r="I3" s="97" t="s">
        <v>34</v>
      </c>
      <c r="J3" s="72">
        <f>0.165*7</f>
        <v>1.155</v>
      </c>
      <c r="K3" s="72">
        <f>0.66*7</f>
        <v>4.62</v>
      </c>
      <c r="L3" s="97">
        <v>393178.7812</v>
      </c>
      <c r="M3" s="98">
        <v>319355.5322</v>
      </c>
      <c r="N3" s="97">
        <f>L3*J3</f>
        <v>454121.492286</v>
      </c>
      <c r="O3" s="97">
        <f>M3*K3</f>
        <v>1475422.558764</v>
      </c>
      <c r="P3" s="97">
        <f>SUM(N3:O3)</f>
        <v>1929544.05105</v>
      </c>
      <c r="Q3" s="63">
        <v>110.37037037037</v>
      </c>
      <c r="R3" s="107"/>
      <c r="S3" s="108"/>
      <c r="T3" s="108"/>
      <c r="U3" s="72">
        <v>20000</v>
      </c>
      <c r="V3" s="109">
        <v>2000000</v>
      </c>
      <c r="W3" s="109">
        <f>U3*60</f>
        <v>1200000</v>
      </c>
      <c r="X3" s="110">
        <f>W3*24</f>
        <v>28800000</v>
      </c>
      <c r="Y3" s="109"/>
      <c r="Z3" s="109">
        <f>V3*60*24</f>
        <v>2880000000</v>
      </c>
      <c r="AA3" s="109">
        <f>X3*$AA$1</f>
        <v>864000000</v>
      </c>
      <c r="AB3" s="124" t="s">
        <v>35</v>
      </c>
    </row>
    <row r="4" ht="39" hidden="1" customHeight="1" spans="1:28">
      <c r="A4" s="65"/>
      <c r="B4" s="66" t="s">
        <v>36</v>
      </c>
      <c r="C4" s="67" t="s">
        <v>37</v>
      </c>
      <c r="D4" s="38"/>
      <c r="E4" s="38" t="s">
        <v>38</v>
      </c>
      <c r="F4" s="68">
        <v>300000</v>
      </c>
      <c r="G4" s="68">
        <v>200000</v>
      </c>
      <c r="H4" s="68">
        <v>100000</v>
      </c>
      <c r="I4" s="97" t="s">
        <v>39</v>
      </c>
      <c r="J4" s="97">
        <f>16.5*7</f>
        <v>115.5</v>
      </c>
      <c r="K4" s="97">
        <f>66*7</f>
        <v>462</v>
      </c>
      <c r="L4" s="97"/>
      <c r="M4" s="91"/>
      <c r="N4" s="97"/>
      <c r="O4" s="97"/>
      <c r="P4" s="97"/>
      <c r="Q4" s="68"/>
      <c r="R4" s="111"/>
      <c r="S4" s="111"/>
      <c r="T4" s="111"/>
      <c r="U4" s="112"/>
      <c r="V4" s="109"/>
      <c r="W4" s="113"/>
      <c r="X4" s="113"/>
      <c r="Y4" s="113"/>
      <c r="Z4" s="109">
        <f>V4*60*24</f>
        <v>0</v>
      </c>
      <c r="AA4" s="113"/>
      <c r="AB4" s="57" t="s">
        <v>40</v>
      </c>
    </row>
    <row r="5" ht="33.75" hidden="1" customHeight="1" spans="1:28">
      <c r="A5" s="65"/>
      <c r="B5" s="66" t="s">
        <v>41</v>
      </c>
      <c r="C5" s="66" t="s">
        <v>37</v>
      </c>
      <c r="D5" s="38"/>
      <c r="E5" s="38" t="s">
        <v>42</v>
      </c>
      <c r="F5" s="69"/>
      <c r="G5" s="68">
        <v>16385</v>
      </c>
      <c r="H5" s="68">
        <v>4096</v>
      </c>
      <c r="I5" s="97" t="s">
        <v>43</v>
      </c>
      <c r="J5" s="97">
        <f>1000*0.0005</f>
        <v>0.5</v>
      </c>
      <c r="K5" s="97">
        <f>0.0015*1000</f>
        <v>1.5</v>
      </c>
      <c r="L5" s="97"/>
      <c r="M5" s="97"/>
      <c r="N5" s="97">
        <f>L5*J5/1000/1000</f>
        <v>0</v>
      </c>
      <c r="O5" s="97">
        <f>M5*K5/1000/1000</f>
        <v>0</v>
      </c>
      <c r="P5" s="97"/>
      <c r="Q5" s="68"/>
      <c r="R5" s="111"/>
      <c r="S5" s="111"/>
      <c r="T5" s="111"/>
      <c r="U5" s="112">
        <v>1800</v>
      </c>
      <c r="V5" s="109"/>
      <c r="W5" s="113"/>
      <c r="X5" s="113"/>
      <c r="Y5" s="113"/>
      <c r="Z5" s="113"/>
      <c r="AA5" s="113"/>
      <c r="AB5" s="125"/>
    </row>
    <row r="6" ht="33.75" hidden="1" customHeight="1" spans="1:28">
      <c r="A6" s="65"/>
      <c r="B6" s="38" t="s">
        <v>44</v>
      </c>
      <c r="C6" s="38" t="s">
        <v>37</v>
      </c>
      <c r="D6" s="38"/>
      <c r="E6" s="38" t="s">
        <v>45</v>
      </c>
      <c r="F6" s="69"/>
      <c r="G6" s="69"/>
      <c r="H6" s="69"/>
      <c r="I6" s="97" t="s">
        <v>46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109"/>
      <c r="W6" s="89"/>
      <c r="X6" s="89"/>
      <c r="Y6" s="89"/>
      <c r="Z6" s="89"/>
      <c r="AA6" s="89"/>
      <c r="AB6" s="125"/>
    </row>
    <row r="7" ht="33.75" hidden="1" customHeight="1" spans="1:28">
      <c r="A7" s="65"/>
      <c r="B7" s="38" t="s">
        <v>47</v>
      </c>
      <c r="C7" s="38" t="s">
        <v>37</v>
      </c>
      <c r="D7" s="38"/>
      <c r="E7" s="38" t="s">
        <v>30</v>
      </c>
      <c r="F7" s="69"/>
      <c r="G7" s="69"/>
      <c r="H7" s="69"/>
      <c r="I7" s="97" t="s">
        <v>48</v>
      </c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109"/>
      <c r="W7" s="89"/>
      <c r="X7" s="89"/>
      <c r="Y7" s="89"/>
      <c r="Z7" s="89"/>
      <c r="AA7" s="89"/>
      <c r="AB7" s="125"/>
    </row>
    <row r="8" ht="33.75" hidden="1" customHeight="1" spans="1:28">
      <c r="A8" s="65"/>
      <c r="B8" s="38" t="s">
        <v>49</v>
      </c>
      <c r="C8" s="38" t="s">
        <v>37</v>
      </c>
      <c r="D8" s="38"/>
      <c r="E8" s="38" t="s">
        <v>50</v>
      </c>
      <c r="F8" s="69"/>
      <c r="G8" s="69"/>
      <c r="H8" s="69"/>
      <c r="I8" s="97" t="s">
        <v>51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109"/>
      <c r="W8" s="89"/>
      <c r="X8" s="89"/>
      <c r="Y8" s="89"/>
      <c r="Z8" s="89"/>
      <c r="AA8" s="89"/>
      <c r="AB8" s="125"/>
    </row>
    <row r="9" ht="33.75" hidden="1" customHeight="1" spans="1:28">
      <c r="A9" s="70"/>
      <c r="B9" s="38" t="s">
        <v>52</v>
      </c>
      <c r="C9" s="38" t="s">
        <v>37</v>
      </c>
      <c r="D9" s="38"/>
      <c r="E9" s="38" t="s">
        <v>53</v>
      </c>
      <c r="F9" s="69"/>
      <c r="G9" s="69"/>
      <c r="H9" s="69"/>
      <c r="I9" s="97" t="s">
        <v>54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109"/>
      <c r="W9" s="89"/>
      <c r="X9" s="89"/>
      <c r="Y9" s="89"/>
      <c r="Z9" s="89"/>
      <c r="AA9" s="89"/>
      <c r="AB9" s="125"/>
    </row>
    <row r="10" ht="33.75" customHeight="1" spans="1:28">
      <c r="A10" s="65" t="s">
        <v>55</v>
      </c>
      <c r="B10" s="30" t="s">
        <v>56</v>
      </c>
      <c r="C10" s="67" t="s">
        <v>29</v>
      </c>
      <c r="D10" s="14"/>
      <c r="E10" s="38" t="s">
        <v>30</v>
      </c>
      <c r="F10" s="38">
        <f>128*1024</f>
        <v>131072</v>
      </c>
      <c r="G10" s="38"/>
      <c r="H10" s="38">
        <f>8*1024</f>
        <v>8192</v>
      </c>
      <c r="I10" s="99"/>
      <c r="J10" s="72"/>
      <c r="K10" s="72"/>
      <c r="L10" s="72"/>
      <c r="M10" s="100"/>
      <c r="N10" s="72">
        <f>L10*J10</f>
        <v>0</v>
      </c>
      <c r="O10" s="72">
        <f>M10*K10</f>
        <v>0</v>
      </c>
      <c r="P10" s="72">
        <f>SUM(N10:O10)</f>
        <v>0</v>
      </c>
      <c r="Q10" s="33"/>
      <c r="R10" s="107">
        <f>U10/60</f>
        <v>83.3333333333333</v>
      </c>
      <c r="S10" s="114"/>
      <c r="T10" s="114"/>
      <c r="U10" s="72">
        <v>5000</v>
      </c>
      <c r="V10" s="110">
        <v>5000000</v>
      </c>
      <c r="W10" s="89"/>
      <c r="X10" s="89"/>
      <c r="Y10" s="89"/>
      <c r="Z10" s="89"/>
      <c r="AA10" s="89"/>
      <c r="AB10" s="43" t="s">
        <v>57</v>
      </c>
    </row>
    <row r="11" ht="33.75" customHeight="1" spans="1:28">
      <c r="A11" s="65"/>
      <c r="B11" s="30" t="s">
        <v>58</v>
      </c>
      <c r="C11" s="67" t="s">
        <v>29</v>
      </c>
      <c r="D11" s="14"/>
      <c r="E11" s="71" t="s">
        <v>42</v>
      </c>
      <c r="F11" s="38">
        <f>16*1024</f>
        <v>16384</v>
      </c>
      <c r="G11" s="38" t="s">
        <v>59</v>
      </c>
      <c r="H11" s="38">
        <f>8*1024</f>
        <v>8192</v>
      </c>
      <c r="I11" s="72"/>
      <c r="J11" s="33"/>
      <c r="K11" s="33"/>
      <c r="L11" s="72">
        <v>30000</v>
      </c>
      <c r="M11" s="100">
        <v>15000</v>
      </c>
      <c r="N11" s="72">
        <f>L11*J11</f>
        <v>0</v>
      </c>
      <c r="O11" s="72">
        <f>M11*K11</f>
        <v>0</v>
      </c>
      <c r="P11" s="72">
        <f>SUM(N11:O11)</f>
        <v>0</v>
      </c>
      <c r="Q11" s="33">
        <v>25</v>
      </c>
      <c r="R11" s="107">
        <f>U11/60</f>
        <v>83.3333333333333</v>
      </c>
      <c r="S11" s="114"/>
      <c r="T11" s="114"/>
      <c r="U11" s="72">
        <v>5000</v>
      </c>
      <c r="V11" s="110">
        <v>5000000</v>
      </c>
      <c r="W11" s="89"/>
      <c r="X11" s="89"/>
      <c r="Y11" s="89"/>
      <c r="Z11" s="89"/>
      <c r="AA11" s="89"/>
      <c r="AB11" s="43" t="s">
        <v>60</v>
      </c>
    </row>
    <row r="12" ht="33.75" hidden="1" customHeight="1" spans="1:28">
      <c r="A12" s="65"/>
      <c r="B12" s="72" t="s">
        <v>61</v>
      </c>
      <c r="C12" s="72"/>
      <c r="D12" s="72"/>
      <c r="E12" s="38"/>
      <c r="F12" s="69"/>
      <c r="G12" s="69"/>
      <c r="H12" s="69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109"/>
      <c r="W12" s="89"/>
      <c r="X12" s="89"/>
      <c r="Y12" s="89"/>
      <c r="Z12" s="89"/>
      <c r="AA12" s="89"/>
      <c r="AB12" s="30"/>
    </row>
    <row r="13" ht="33.75" hidden="1" customHeight="1" spans="1:28">
      <c r="A13" s="65"/>
      <c r="B13" s="72" t="s">
        <v>62</v>
      </c>
      <c r="C13" s="72"/>
      <c r="D13" s="72"/>
      <c r="E13" s="38"/>
      <c r="F13" s="69"/>
      <c r="G13" s="69"/>
      <c r="H13" s="69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109"/>
      <c r="W13" s="89"/>
      <c r="X13" s="89"/>
      <c r="Y13" s="89"/>
      <c r="Z13" s="89"/>
      <c r="AA13" s="89"/>
      <c r="AB13" s="30"/>
    </row>
    <row r="14" ht="33.75" hidden="1" customHeight="1" spans="1:28">
      <c r="A14" s="65"/>
      <c r="B14" s="72" t="s">
        <v>63</v>
      </c>
      <c r="C14" s="72"/>
      <c r="D14" s="72"/>
      <c r="E14" s="38"/>
      <c r="F14" s="69"/>
      <c r="G14" s="69"/>
      <c r="H14" s="69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109"/>
      <c r="W14" s="89"/>
      <c r="X14" s="89"/>
      <c r="Y14" s="89"/>
      <c r="Z14" s="89"/>
      <c r="AA14" s="89"/>
      <c r="AB14" s="30"/>
    </row>
    <row r="15" ht="33.75" hidden="1" customHeight="1" spans="1:28">
      <c r="A15" s="70"/>
      <c r="B15" s="72" t="s">
        <v>64</v>
      </c>
      <c r="C15" s="72"/>
      <c r="D15" s="72"/>
      <c r="E15" s="38"/>
      <c r="F15" s="69"/>
      <c r="G15" s="69"/>
      <c r="H15" s="69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109"/>
      <c r="W15" s="89"/>
      <c r="X15" s="89"/>
      <c r="Y15" s="89"/>
      <c r="Z15" s="89"/>
      <c r="AA15" s="89"/>
      <c r="AB15" s="30"/>
    </row>
    <row r="16" ht="33.75" hidden="1" customHeight="1" spans="1:27">
      <c r="A16" s="30" t="s">
        <v>65</v>
      </c>
      <c r="B16" s="30" t="s">
        <v>66</v>
      </c>
      <c r="C16" s="72"/>
      <c r="D16" s="72"/>
      <c r="E16" s="38" t="s">
        <v>67</v>
      </c>
      <c r="F16" s="69"/>
      <c r="G16" s="69"/>
      <c r="H16" s="69"/>
      <c r="I16" s="97" t="s">
        <v>68</v>
      </c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109"/>
      <c r="W16" s="115"/>
      <c r="X16" s="115"/>
      <c r="Y16" s="115"/>
      <c r="Z16" s="115"/>
      <c r="AA16" s="115"/>
    </row>
    <row r="17" ht="41.25" customHeight="1" spans="1:28">
      <c r="A17" s="30"/>
      <c r="B17" s="73" t="s">
        <v>69</v>
      </c>
      <c r="C17" s="67" t="s">
        <v>29</v>
      </c>
      <c r="D17" s="62" t="s">
        <v>29</v>
      </c>
      <c r="E17" s="30" t="s">
        <v>70</v>
      </c>
      <c r="F17" s="38">
        <f>7*1024</f>
        <v>7168</v>
      </c>
      <c r="G17" s="38">
        <f>5*1024</f>
        <v>5120</v>
      </c>
      <c r="H17" s="38">
        <f>2*1024</f>
        <v>2048</v>
      </c>
      <c r="I17" s="97" t="s">
        <v>71</v>
      </c>
      <c r="J17">
        <f>0.004*1000</f>
        <v>4</v>
      </c>
      <c r="K17" s="97">
        <f>0.016*1000</f>
        <v>16</v>
      </c>
      <c r="L17" s="97">
        <v>393178.7812</v>
      </c>
      <c r="M17" s="98">
        <v>319355.5322</v>
      </c>
      <c r="N17" s="97">
        <f>L17*J17</f>
        <v>1572715.1248</v>
      </c>
      <c r="O17" s="97">
        <f>M17*K17</f>
        <v>5109688.5152</v>
      </c>
      <c r="P17" s="97">
        <f>SUM(N17:O17)</f>
        <v>6682403.64</v>
      </c>
      <c r="Q17" s="38">
        <v>15</v>
      </c>
      <c r="R17" s="107"/>
      <c r="S17" s="108"/>
      <c r="T17" s="108"/>
      <c r="U17" s="72">
        <v>10480</v>
      </c>
      <c r="V17" s="109">
        <v>1361600</v>
      </c>
      <c r="W17" s="109">
        <f>U17*60</f>
        <v>628800</v>
      </c>
      <c r="X17" s="110">
        <f>W17*24</f>
        <v>15091200</v>
      </c>
      <c r="Y17" s="109"/>
      <c r="Z17" s="109">
        <f>V17*60*24</f>
        <v>1960704000</v>
      </c>
      <c r="AA17" s="109">
        <f>X17*$AA$1</f>
        <v>452736000</v>
      </c>
      <c r="AB17" s="43" t="s">
        <v>72</v>
      </c>
    </row>
    <row r="18" ht="33.75" customHeight="1" spans="1:28">
      <c r="A18" s="30"/>
      <c r="B18" s="73" t="s">
        <v>73</v>
      </c>
      <c r="C18" s="67" t="s">
        <v>29</v>
      </c>
      <c r="D18" s="72"/>
      <c r="E18" s="30" t="s">
        <v>70</v>
      </c>
      <c r="F18" s="38">
        <f>7*1024</f>
        <v>7168</v>
      </c>
      <c r="G18" s="38">
        <f>5*1024</f>
        <v>5120</v>
      </c>
      <c r="H18" s="38">
        <f>2*1024</f>
        <v>2048</v>
      </c>
      <c r="I18" s="97"/>
      <c r="J18">
        <f>0.004*1000</f>
        <v>4</v>
      </c>
      <c r="K18" s="97">
        <f>0.016*1000</f>
        <v>16</v>
      </c>
      <c r="L18" s="97"/>
      <c r="M18" s="91"/>
      <c r="N18" s="97"/>
      <c r="O18" s="97"/>
      <c r="P18" s="97"/>
      <c r="Q18" s="97"/>
      <c r="R18" s="97"/>
      <c r="S18" s="97"/>
      <c r="T18" s="97"/>
      <c r="U18" s="97">
        <v>1000</v>
      </c>
      <c r="V18" s="109">
        <v>50000</v>
      </c>
      <c r="W18" s="113"/>
      <c r="X18" s="89"/>
      <c r="Y18" s="113"/>
      <c r="Z18" s="113"/>
      <c r="AA18" s="113"/>
      <c r="AB18" s="43" t="s">
        <v>74</v>
      </c>
    </row>
    <row r="19" ht="33.75" hidden="1" customHeight="1" spans="1:28">
      <c r="A19" s="30"/>
      <c r="B19" s="30" t="s">
        <v>75</v>
      </c>
      <c r="C19" s="72"/>
      <c r="D19" s="72"/>
      <c r="E19" s="38" t="s">
        <v>30</v>
      </c>
      <c r="F19" s="69"/>
      <c r="G19" s="69"/>
      <c r="H19" s="69"/>
      <c r="I19" s="97" t="s">
        <v>76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109"/>
      <c r="W19" s="89"/>
      <c r="X19" s="89"/>
      <c r="Y19" s="89"/>
      <c r="Z19" s="89"/>
      <c r="AA19" s="89"/>
      <c r="AB19" s="125"/>
    </row>
    <row r="20" ht="33.75" hidden="1" customHeight="1" spans="1:28">
      <c r="A20" s="30"/>
      <c r="B20" s="30" t="s">
        <v>77</v>
      </c>
      <c r="C20" s="72"/>
      <c r="D20" s="72"/>
      <c r="E20" s="38" t="s">
        <v>30</v>
      </c>
      <c r="F20" s="69"/>
      <c r="G20" s="69"/>
      <c r="H20" s="69"/>
      <c r="I20" s="97" t="s">
        <v>78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109"/>
      <c r="W20" s="89"/>
      <c r="X20" s="89"/>
      <c r="Y20" s="89"/>
      <c r="Z20" s="89"/>
      <c r="AA20" s="89"/>
      <c r="AB20" s="125"/>
    </row>
    <row r="21" ht="33.75" hidden="1" customHeight="1" spans="1:28">
      <c r="A21" s="30"/>
      <c r="B21" s="30" t="s">
        <v>79</v>
      </c>
      <c r="C21" s="72"/>
      <c r="D21" s="72"/>
      <c r="E21" s="38" t="s">
        <v>30</v>
      </c>
      <c r="F21" s="69"/>
      <c r="G21" s="69"/>
      <c r="H21" s="69"/>
      <c r="I21" s="97" t="s">
        <v>78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109"/>
      <c r="W21" s="89"/>
      <c r="X21" s="89"/>
      <c r="Y21" s="89"/>
      <c r="Z21" s="89"/>
      <c r="AA21" s="89"/>
      <c r="AB21" s="125"/>
    </row>
    <row r="22" ht="33.75" hidden="1" customHeight="1" spans="1:28">
      <c r="A22" s="30"/>
      <c r="B22" s="30" t="s">
        <v>80</v>
      </c>
      <c r="C22" s="72"/>
      <c r="D22" s="72"/>
      <c r="E22" s="38" t="s">
        <v>50</v>
      </c>
      <c r="F22" s="69"/>
      <c r="G22" s="69"/>
      <c r="H22" s="69"/>
      <c r="I22" s="97" t="s">
        <v>81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109"/>
      <c r="W22" s="89"/>
      <c r="X22" s="89"/>
      <c r="Y22" s="89"/>
      <c r="Z22" s="89"/>
      <c r="AA22" s="89"/>
      <c r="AB22" s="125"/>
    </row>
    <row r="23" ht="33.75" hidden="1" customHeight="1" spans="1:28">
      <c r="A23" s="30" t="s">
        <v>82</v>
      </c>
      <c r="B23" s="74" t="s">
        <v>83</v>
      </c>
      <c r="C23" s="74"/>
      <c r="D23" s="74"/>
      <c r="E23" s="38"/>
      <c r="F23" s="75"/>
      <c r="G23" s="75"/>
      <c r="H23" s="75"/>
      <c r="I23" s="101" t="s">
        <v>84</v>
      </c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9"/>
      <c r="W23" s="116"/>
      <c r="X23" s="116"/>
      <c r="Y23" s="116"/>
      <c r="Z23" s="116"/>
      <c r="AA23" s="116"/>
      <c r="AB23" s="42"/>
    </row>
    <row r="24" ht="33.75" customHeight="1" spans="1:28">
      <c r="A24" s="30" t="s">
        <v>85</v>
      </c>
      <c r="B24" s="76" t="s">
        <v>86</v>
      </c>
      <c r="C24" s="67" t="s">
        <v>29</v>
      </c>
      <c r="D24" s="62"/>
      <c r="E24" s="38" t="s">
        <v>87</v>
      </c>
      <c r="F24" s="38">
        <f>128*1024</f>
        <v>131072</v>
      </c>
      <c r="G24" s="64">
        <v>129024</v>
      </c>
      <c r="H24" s="38">
        <f>6*1024</f>
        <v>6144</v>
      </c>
      <c r="I24" s="97" t="s">
        <v>88</v>
      </c>
      <c r="J24" s="72">
        <f>1000*0.005</f>
        <v>5</v>
      </c>
      <c r="K24" s="72">
        <f>1000*0.01</f>
        <v>10</v>
      </c>
      <c r="L24" s="97">
        <v>393178.7812</v>
      </c>
      <c r="M24" s="98">
        <v>319355.5322</v>
      </c>
      <c r="N24" s="97">
        <f>L24*J24</f>
        <v>1965893.906</v>
      </c>
      <c r="O24" s="97">
        <f>M24*K24</f>
        <v>3193555.322</v>
      </c>
      <c r="P24" s="97">
        <f>SUM(N24:O24)</f>
        <v>5159449.228</v>
      </c>
      <c r="Q24" s="38">
        <v>20</v>
      </c>
      <c r="R24" s="107">
        <f>U24/60</f>
        <v>16.6666666666667</v>
      </c>
      <c r="S24" s="108">
        <v>50</v>
      </c>
      <c r="T24" s="108">
        <v>3</v>
      </c>
      <c r="U24" s="72">
        <f>60/T24*S24</f>
        <v>1000</v>
      </c>
      <c r="V24" s="109">
        <v>2500000</v>
      </c>
      <c r="W24" s="109">
        <f>U24*60</f>
        <v>60000</v>
      </c>
      <c r="X24" s="110">
        <f>W24*24</f>
        <v>1440000</v>
      </c>
      <c r="Y24" s="109"/>
      <c r="Z24" s="109">
        <f>V24*60*24</f>
        <v>3600000000</v>
      </c>
      <c r="AA24" s="109">
        <f>X24*$AA$1</f>
        <v>43200000</v>
      </c>
      <c r="AB24" s="57" t="s">
        <v>89</v>
      </c>
    </row>
    <row r="25" ht="33.75" customHeight="1" spans="1:28">
      <c r="A25" s="30"/>
      <c r="B25" s="76" t="s">
        <v>90</v>
      </c>
      <c r="C25" s="67" t="s">
        <v>29</v>
      </c>
      <c r="D25" s="62"/>
      <c r="E25" s="38" t="s">
        <v>87</v>
      </c>
      <c r="F25" s="38">
        <f>128*1024</f>
        <v>131072</v>
      </c>
      <c r="G25" s="64">
        <v>129024</v>
      </c>
      <c r="H25" s="64">
        <v>8192</v>
      </c>
      <c r="I25" s="97" t="s">
        <v>91</v>
      </c>
      <c r="J25" s="72">
        <f>0.004*1000</f>
        <v>4</v>
      </c>
      <c r="K25" s="72">
        <f>0.012*1000</f>
        <v>12</v>
      </c>
      <c r="L25" s="97">
        <v>393178.7812</v>
      </c>
      <c r="M25" s="98">
        <v>319355.5322</v>
      </c>
      <c r="N25" s="97">
        <f>L25*J25</f>
        <v>1572715.1248</v>
      </c>
      <c r="O25" s="97">
        <f>M25*K25</f>
        <v>3832266.3864</v>
      </c>
      <c r="P25" s="97">
        <f>SUM(N25:O25)</f>
        <v>5404981.5112</v>
      </c>
      <c r="Q25" s="64">
        <v>30</v>
      </c>
      <c r="R25" s="107">
        <f>U25/60</f>
        <v>20</v>
      </c>
      <c r="S25" s="108">
        <v>20</v>
      </c>
      <c r="T25" s="108">
        <v>1</v>
      </c>
      <c r="U25" s="72">
        <f>60/T25*S25</f>
        <v>1200</v>
      </c>
      <c r="V25" s="109">
        <v>400000</v>
      </c>
      <c r="W25" s="109">
        <f>U25*60</f>
        <v>72000</v>
      </c>
      <c r="X25" s="110">
        <f>W25*24</f>
        <v>1728000</v>
      </c>
      <c r="Y25" s="109"/>
      <c r="Z25" s="109">
        <f>V25*60*24</f>
        <v>576000000</v>
      </c>
      <c r="AA25" s="109">
        <f>X25*$AA$1</f>
        <v>51840000</v>
      </c>
      <c r="AB25" s="57" t="s">
        <v>92</v>
      </c>
    </row>
    <row r="26" ht="33.75" hidden="1" customHeight="1" spans="1:28">
      <c r="A26" s="65"/>
      <c r="B26" s="77" t="s">
        <v>93</v>
      </c>
      <c r="C26" s="78"/>
      <c r="D26" s="74"/>
      <c r="E26" s="38" t="s">
        <v>94</v>
      </c>
      <c r="F26" s="69"/>
      <c r="G26" s="69"/>
      <c r="H26" s="69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109"/>
      <c r="W26" s="97"/>
      <c r="X26" s="97"/>
      <c r="Y26" s="97"/>
      <c r="Z26" s="97"/>
      <c r="AA26" s="97"/>
      <c r="AB26" s="72"/>
    </row>
    <row r="27" ht="33.75" hidden="1" customHeight="1" spans="1:28">
      <c r="A27" s="65"/>
      <c r="B27" s="76" t="s">
        <v>95</v>
      </c>
      <c r="C27" s="74"/>
      <c r="D27" s="74"/>
      <c r="E27" s="38" t="s">
        <v>94</v>
      </c>
      <c r="F27" s="69"/>
      <c r="G27" s="69"/>
      <c r="H27" s="69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109"/>
      <c r="W27" s="117"/>
      <c r="X27" s="117"/>
      <c r="Y27" s="117"/>
      <c r="Z27" s="117"/>
      <c r="AA27" s="117"/>
      <c r="AB27" s="49" t="s">
        <v>96</v>
      </c>
    </row>
    <row r="28" ht="33.75" hidden="1" customHeight="1" spans="1:28">
      <c r="A28" s="65"/>
      <c r="B28" s="76" t="s">
        <v>97</v>
      </c>
      <c r="C28" s="74"/>
      <c r="D28" s="74"/>
      <c r="E28" s="38">
        <v>128</v>
      </c>
      <c r="F28" s="69"/>
      <c r="G28" s="69"/>
      <c r="H28" s="69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109"/>
      <c r="W28" s="97"/>
      <c r="X28" s="97"/>
      <c r="Y28" s="97"/>
      <c r="Z28" s="97"/>
      <c r="AA28" s="97"/>
      <c r="AB28" s="72"/>
    </row>
    <row r="29" ht="33.75" hidden="1" customHeight="1" spans="1:28">
      <c r="A29" s="65"/>
      <c r="B29" s="76" t="s">
        <v>98</v>
      </c>
      <c r="C29" s="74"/>
      <c r="D29" s="74"/>
      <c r="E29" s="38" t="s">
        <v>99</v>
      </c>
      <c r="F29" s="69"/>
      <c r="G29" s="69"/>
      <c r="H29" s="69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109"/>
      <c r="W29" s="97"/>
      <c r="X29" s="97"/>
      <c r="Y29" s="97"/>
      <c r="Z29" s="97"/>
      <c r="AA29" s="97"/>
      <c r="AB29" s="72"/>
    </row>
    <row r="30" ht="33.75" hidden="1" customHeight="1" spans="1:28">
      <c r="A30" s="65"/>
      <c r="B30" s="79" t="s">
        <v>100</v>
      </c>
      <c r="C30" s="80"/>
      <c r="D30" s="74"/>
      <c r="E30" s="38" t="s">
        <v>67</v>
      </c>
      <c r="F30" s="69"/>
      <c r="G30" s="69"/>
      <c r="H30" s="69"/>
      <c r="I30" s="97" t="s">
        <v>101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109"/>
      <c r="W30" s="97"/>
      <c r="X30" s="97"/>
      <c r="Y30" s="97"/>
      <c r="Z30" s="97"/>
      <c r="AA30" s="97"/>
      <c r="AB30" s="72"/>
    </row>
    <row r="31" ht="33.75" customHeight="1" spans="1:28">
      <c r="A31" s="30"/>
      <c r="B31" s="76" t="s">
        <v>102</v>
      </c>
      <c r="C31" s="67" t="s">
        <v>29</v>
      </c>
      <c r="D31" s="62"/>
      <c r="E31" s="38" t="s">
        <v>87</v>
      </c>
      <c r="F31" s="81">
        <v>1000000</v>
      </c>
      <c r="G31" s="82">
        <v>1000000</v>
      </c>
      <c r="H31" s="64">
        <v>8192</v>
      </c>
      <c r="I31" s="97" t="s">
        <v>103</v>
      </c>
      <c r="J31" s="72">
        <f>0.0003*1000</f>
        <v>0.3</v>
      </c>
      <c r="K31" s="72">
        <f>0.0006*1000</f>
        <v>0.6</v>
      </c>
      <c r="L31" s="97">
        <v>393178.7812</v>
      </c>
      <c r="M31" s="98">
        <v>319355.5322</v>
      </c>
      <c r="N31" s="97">
        <f>L31*J31</f>
        <v>117953.63436</v>
      </c>
      <c r="O31" s="97">
        <f>M31*K31</f>
        <v>191613.31932</v>
      </c>
      <c r="P31" s="97">
        <f>SUM(N31:O31)</f>
        <v>309566.95368</v>
      </c>
      <c r="Q31" s="72"/>
      <c r="R31" s="107"/>
      <c r="S31" s="72"/>
      <c r="T31" s="72"/>
      <c r="U31" s="118">
        <v>1200</v>
      </c>
      <c r="V31" s="109">
        <v>5000000</v>
      </c>
      <c r="W31" s="109">
        <f>U31*60</f>
        <v>72000</v>
      </c>
      <c r="X31" s="110">
        <f>W31*24</f>
        <v>1728000</v>
      </c>
      <c r="Y31" s="109"/>
      <c r="Z31" s="109">
        <f t="shared" ref="Z31:Z41" si="0">V31*60*24</f>
        <v>7200000000</v>
      </c>
      <c r="AA31" s="109">
        <f>X31*$AA$1</f>
        <v>51840000</v>
      </c>
      <c r="AB31" s="37"/>
    </row>
    <row r="32" ht="33.75" customHeight="1" spans="1:28">
      <c r="A32" s="30"/>
      <c r="B32" s="76" t="s">
        <v>104</v>
      </c>
      <c r="C32" s="67" t="s">
        <v>29</v>
      </c>
      <c r="D32" s="62" t="s">
        <v>29</v>
      </c>
      <c r="E32" s="38" t="s">
        <v>87</v>
      </c>
      <c r="F32" s="38">
        <f t="shared" ref="F32:F38" si="1">128*1024</f>
        <v>131072</v>
      </c>
      <c r="G32" s="64">
        <v>129024</v>
      </c>
      <c r="H32" s="38">
        <f t="shared" ref="H32:H39" si="2">8*1024</f>
        <v>8192</v>
      </c>
      <c r="I32" s="97" t="s">
        <v>105</v>
      </c>
      <c r="J32" s="72">
        <f t="shared" ref="J32:J36" si="3">0.0008*1000</f>
        <v>0.8</v>
      </c>
      <c r="K32" s="72">
        <f t="shared" ref="K32:K36" si="4">0.002*1000</f>
        <v>2</v>
      </c>
      <c r="L32" s="102">
        <v>20400</v>
      </c>
      <c r="M32" s="103">
        <v>14450</v>
      </c>
      <c r="N32" s="97">
        <f>L32*J32</f>
        <v>16320</v>
      </c>
      <c r="O32" s="97">
        <f>M32*K32</f>
        <v>28900</v>
      </c>
      <c r="P32" s="97">
        <f>SUM(N32:O32)</f>
        <v>45220</v>
      </c>
      <c r="Q32" s="38">
        <v>31</v>
      </c>
      <c r="R32" s="107">
        <f>U32/60</f>
        <v>666</v>
      </c>
      <c r="S32" s="108">
        <v>100</v>
      </c>
      <c r="T32" s="108">
        <v>1</v>
      </c>
      <c r="U32" s="72">
        <v>39960</v>
      </c>
      <c r="V32" s="109">
        <v>41000000</v>
      </c>
      <c r="W32" s="109">
        <f>U32*60</f>
        <v>2397600</v>
      </c>
      <c r="X32" s="110">
        <f>W32*24</f>
        <v>57542400</v>
      </c>
      <c r="Y32" s="109"/>
      <c r="Z32" s="109">
        <f t="shared" si="0"/>
        <v>59040000000</v>
      </c>
      <c r="AA32" s="109">
        <f>X32*$AA$1</f>
        <v>1726272000</v>
      </c>
      <c r="AB32" s="37" t="s">
        <v>106</v>
      </c>
    </row>
    <row r="33" ht="33.75" customHeight="1" spans="1:28">
      <c r="A33" s="30"/>
      <c r="B33" s="76" t="s">
        <v>107</v>
      </c>
      <c r="C33" s="67" t="s">
        <v>29</v>
      </c>
      <c r="D33" s="62"/>
      <c r="E33" s="38" t="s">
        <v>87</v>
      </c>
      <c r="F33" s="38">
        <f t="shared" si="1"/>
        <v>131072</v>
      </c>
      <c r="G33" s="64">
        <v>129024</v>
      </c>
      <c r="H33" s="38">
        <f t="shared" si="2"/>
        <v>8192</v>
      </c>
      <c r="I33" s="97" t="s">
        <v>105</v>
      </c>
      <c r="J33" s="72">
        <f t="shared" si="3"/>
        <v>0.8</v>
      </c>
      <c r="K33" s="72">
        <f t="shared" si="4"/>
        <v>2</v>
      </c>
      <c r="L33" s="97">
        <v>393178.7812</v>
      </c>
      <c r="M33" s="98">
        <v>319355.5322</v>
      </c>
      <c r="N33" s="97">
        <f>L33*J33</f>
        <v>314543.02496</v>
      </c>
      <c r="O33" s="97">
        <f>M33*K33</f>
        <v>638711.0644</v>
      </c>
      <c r="P33" s="97">
        <f>SUM(N33:O33)</f>
        <v>953254.08936</v>
      </c>
      <c r="Q33" s="38">
        <v>31</v>
      </c>
      <c r="R33" s="107">
        <f>U33/60</f>
        <v>250</v>
      </c>
      <c r="S33" s="108">
        <v>20</v>
      </c>
      <c r="T33" s="108">
        <v>1</v>
      </c>
      <c r="U33" s="72">
        <v>15000</v>
      </c>
      <c r="V33" s="109">
        <v>1200000</v>
      </c>
      <c r="W33" s="109">
        <f>U33*60</f>
        <v>900000</v>
      </c>
      <c r="X33" s="110">
        <f>W33*24</f>
        <v>21600000</v>
      </c>
      <c r="Y33" s="109"/>
      <c r="Z33" s="109">
        <f t="shared" si="0"/>
        <v>1728000000</v>
      </c>
      <c r="AA33" s="109">
        <f>X33*$AA$1</f>
        <v>648000000</v>
      </c>
      <c r="AB33" s="37"/>
    </row>
    <row r="34" ht="33.75" hidden="1" customHeight="1" spans="1:28">
      <c r="A34" s="30"/>
      <c r="B34" s="76" t="s">
        <v>108</v>
      </c>
      <c r="C34" s="67" t="s">
        <v>37</v>
      </c>
      <c r="D34" s="62" t="s">
        <v>29</v>
      </c>
      <c r="E34" s="38" t="s">
        <v>87</v>
      </c>
      <c r="F34" s="38">
        <f t="shared" si="1"/>
        <v>131072</v>
      </c>
      <c r="G34" s="64">
        <v>129024</v>
      </c>
      <c r="H34" s="38">
        <f t="shared" si="2"/>
        <v>8192</v>
      </c>
      <c r="I34" s="97" t="s">
        <v>105</v>
      </c>
      <c r="J34" s="72">
        <f t="shared" si="3"/>
        <v>0.8</v>
      </c>
      <c r="K34" s="72">
        <f t="shared" si="4"/>
        <v>2</v>
      </c>
      <c r="L34" s="97"/>
      <c r="M34" s="98"/>
      <c r="N34" s="97"/>
      <c r="O34" s="97"/>
      <c r="P34" s="97"/>
      <c r="Q34" s="38"/>
      <c r="R34" s="107"/>
      <c r="S34" s="108">
        <v>50</v>
      </c>
      <c r="T34" s="108">
        <v>1</v>
      </c>
      <c r="U34" s="72">
        <f t="shared" ref="U33:U36" si="5">60/T34*S34</f>
        <v>3000</v>
      </c>
      <c r="V34" s="109">
        <v>1500000</v>
      </c>
      <c r="W34" s="109">
        <f>U34*60</f>
        <v>180000</v>
      </c>
      <c r="X34" s="110">
        <f>W34*24</f>
        <v>4320000</v>
      </c>
      <c r="Y34" s="109">
        <f>V34*60</f>
        <v>90000000</v>
      </c>
      <c r="Z34" s="109">
        <f t="shared" si="0"/>
        <v>2160000000</v>
      </c>
      <c r="AA34" s="109"/>
      <c r="AB34" s="37"/>
    </row>
    <row r="35" ht="33.75" hidden="1" customHeight="1" spans="1:28">
      <c r="A35" s="30"/>
      <c r="B35" s="83" t="s">
        <v>109</v>
      </c>
      <c r="C35" s="67" t="s">
        <v>37</v>
      </c>
      <c r="D35" s="62" t="s">
        <v>29</v>
      </c>
      <c r="E35" s="38" t="s">
        <v>87</v>
      </c>
      <c r="F35" s="38">
        <f t="shared" si="1"/>
        <v>131072</v>
      </c>
      <c r="G35" s="64">
        <v>129024</v>
      </c>
      <c r="H35" s="38">
        <f t="shared" si="2"/>
        <v>8192</v>
      </c>
      <c r="I35" s="97" t="s">
        <v>105</v>
      </c>
      <c r="J35" s="72">
        <f t="shared" si="3"/>
        <v>0.8</v>
      </c>
      <c r="K35" s="72">
        <f t="shared" si="4"/>
        <v>2</v>
      </c>
      <c r="L35" s="97"/>
      <c r="M35" s="98"/>
      <c r="N35" s="97"/>
      <c r="O35" s="97"/>
      <c r="P35" s="97"/>
      <c r="Q35" s="38"/>
      <c r="R35" s="107"/>
      <c r="S35" s="108">
        <v>50</v>
      </c>
      <c r="T35" s="108">
        <v>1</v>
      </c>
      <c r="U35" s="72">
        <f t="shared" si="5"/>
        <v>3000</v>
      </c>
      <c r="V35" s="109">
        <v>1500000</v>
      </c>
      <c r="W35" s="109">
        <f>U35*60</f>
        <v>180000</v>
      </c>
      <c r="X35" s="110">
        <f>W35*24</f>
        <v>4320000</v>
      </c>
      <c r="Y35" s="109">
        <f t="shared" ref="Y35:Y41" si="6">V35*60</f>
        <v>90000000</v>
      </c>
      <c r="Z35" s="109">
        <f t="shared" si="0"/>
        <v>2160000000</v>
      </c>
      <c r="AA35" s="109"/>
      <c r="AB35" s="37"/>
    </row>
    <row r="36" ht="33.75" customHeight="1" spans="1:28">
      <c r="A36" s="30"/>
      <c r="B36" s="76" t="s">
        <v>110</v>
      </c>
      <c r="C36" s="67" t="s">
        <v>29</v>
      </c>
      <c r="D36" s="62"/>
      <c r="E36" s="38" t="s">
        <v>87</v>
      </c>
      <c r="F36" s="38">
        <f t="shared" si="1"/>
        <v>131072</v>
      </c>
      <c r="G36" s="64">
        <v>129024</v>
      </c>
      <c r="H36" s="38">
        <f t="shared" si="2"/>
        <v>8192</v>
      </c>
      <c r="I36" s="97" t="s">
        <v>105</v>
      </c>
      <c r="J36" s="72">
        <f t="shared" si="3"/>
        <v>0.8</v>
      </c>
      <c r="K36" s="72">
        <f t="shared" si="4"/>
        <v>2</v>
      </c>
      <c r="L36" s="97">
        <v>393178.7812</v>
      </c>
      <c r="M36" s="98">
        <v>319355.5322</v>
      </c>
      <c r="N36" s="97">
        <f t="shared" ref="N36:N41" si="7">L36*J36</f>
        <v>314543.02496</v>
      </c>
      <c r="O36" s="97">
        <f t="shared" ref="O36:O41" si="8">M36*K36</f>
        <v>638711.0644</v>
      </c>
      <c r="P36" s="97">
        <f t="shared" ref="P36:P41" si="9">SUM(N36:O36)</f>
        <v>953254.08936</v>
      </c>
      <c r="Q36" s="38">
        <v>31</v>
      </c>
      <c r="R36" s="107">
        <f>U36/60</f>
        <v>250</v>
      </c>
      <c r="S36" s="108">
        <v>250</v>
      </c>
      <c r="T36" s="108">
        <v>1</v>
      </c>
      <c r="U36" s="72">
        <f t="shared" si="5"/>
        <v>15000</v>
      </c>
      <c r="V36" s="109">
        <v>18000000</v>
      </c>
      <c r="W36" s="109">
        <f t="shared" ref="W36:W41" si="10">U36*60</f>
        <v>900000</v>
      </c>
      <c r="X36" s="110">
        <f t="shared" ref="X36:X41" si="11">W36*24</f>
        <v>21600000</v>
      </c>
      <c r="Y36" s="109">
        <f t="shared" si="6"/>
        <v>1080000000</v>
      </c>
      <c r="Z36" s="109">
        <f t="shared" si="0"/>
        <v>25920000000</v>
      </c>
      <c r="AA36" s="109">
        <f t="shared" ref="AA36:AA41" si="12">X36*$AA$1</f>
        <v>648000000</v>
      </c>
      <c r="AB36" s="126" t="s">
        <v>111</v>
      </c>
    </row>
    <row r="37" ht="33.75" hidden="1" customHeight="1" spans="1:28">
      <c r="A37" s="30"/>
      <c r="B37" s="76" t="s">
        <v>112</v>
      </c>
      <c r="C37" s="67" t="s">
        <v>37</v>
      </c>
      <c r="D37" s="67"/>
      <c r="E37" s="38" t="s">
        <v>87</v>
      </c>
      <c r="F37" s="38">
        <f t="shared" si="1"/>
        <v>131072</v>
      </c>
      <c r="G37" s="38">
        <f>30*1024</f>
        <v>30720</v>
      </c>
      <c r="H37" s="38">
        <f t="shared" si="2"/>
        <v>8192</v>
      </c>
      <c r="I37" s="97" t="s">
        <v>113</v>
      </c>
      <c r="J37" s="72">
        <f>1000*0.004</f>
        <v>4</v>
      </c>
      <c r="K37" s="72">
        <f>1000*0.012</f>
        <v>12</v>
      </c>
      <c r="L37" s="97">
        <v>393178.7812</v>
      </c>
      <c r="M37" s="98">
        <v>319355.5322</v>
      </c>
      <c r="N37" s="97">
        <f t="shared" si="7"/>
        <v>1572715.1248</v>
      </c>
      <c r="O37" s="97">
        <f t="shared" si="8"/>
        <v>3832266.3864</v>
      </c>
      <c r="P37" s="97">
        <f t="shared" si="9"/>
        <v>5404981.5112</v>
      </c>
      <c r="Q37" s="38">
        <v>31</v>
      </c>
      <c r="R37" s="107">
        <f>U37/60</f>
        <v>20</v>
      </c>
      <c r="S37" s="108">
        <v>20</v>
      </c>
      <c r="T37" s="108">
        <v>1</v>
      </c>
      <c r="U37" s="72">
        <f t="shared" ref="U36:U41" si="13">60/T37*S37</f>
        <v>1200</v>
      </c>
      <c r="V37" s="109">
        <v>600000</v>
      </c>
      <c r="W37" s="109">
        <f t="shared" si="10"/>
        <v>72000</v>
      </c>
      <c r="X37" s="110">
        <f t="shared" si="11"/>
        <v>1728000</v>
      </c>
      <c r="Y37" s="109">
        <f t="shared" si="6"/>
        <v>36000000</v>
      </c>
      <c r="Z37" s="109">
        <f t="shared" si="0"/>
        <v>864000000</v>
      </c>
      <c r="AA37" s="109">
        <f t="shared" si="12"/>
        <v>51840000</v>
      </c>
      <c r="AB37" s="37"/>
    </row>
    <row r="38" ht="33.75" customHeight="1" spans="1:28">
      <c r="A38" s="30"/>
      <c r="B38" s="76" t="s">
        <v>114</v>
      </c>
      <c r="C38" s="67" t="s">
        <v>29</v>
      </c>
      <c r="D38" s="67"/>
      <c r="E38" s="38" t="s">
        <v>87</v>
      </c>
      <c r="F38" s="38">
        <f t="shared" si="1"/>
        <v>131072</v>
      </c>
      <c r="G38" s="38">
        <f>30*1024</f>
        <v>30720</v>
      </c>
      <c r="H38" s="38">
        <f t="shared" si="2"/>
        <v>8192</v>
      </c>
      <c r="I38" s="97" t="s">
        <v>115</v>
      </c>
      <c r="J38" s="72">
        <f>1000*0.004</f>
        <v>4</v>
      </c>
      <c r="K38" s="72">
        <f>1000*0.01</f>
        <v>10</v>
      </c>
      <c r="L38" s="97">
        <v>393178.7812</v>
      </c>
      <c r="M38" s="98">
        <v>319355.5322</v>
      </c>
      <c r="N38" s="97">
        <f t="shared" si="7"/>
        <v>1572715.1248</v>
      </c>
      <c r="O38" s="97">
        <f t="shared" si="8"/>
        <v>3193555.322</v>
      </c>
      <c r="P38" s="97">
        <f t="shared" si="9"/>
        <v>4766270.4468</v>
      </c>
      <c r="Q38" s="38">
        <v>40</v>
      </c>
      <c r="R38" s="107">
        <v>5</v>
      </c>
      <c r="S38" s="108">
        <v>20</v>
      </c>
      <c r="T38" s="108">
        <v>1</v>
      </c>
      <c r="U38" s="42">
        <v>4500</v>
      </c>
      <c r="V38" s="109">
        <v>2000000</v>
      </c>
      <c r="W38" s="109">
        <f t="shared" si="10"/>
        <v>270000</v>
      </c>
      <c r="X38" s="110">
        <f t="shared" si="11"/>
        <v>6480000</v>
      </c>
      <c r="Y38" s="109">
        <f t="shared" si="6"/>
        <v>120000000</v>
      </c>
      <c r="Z38" s="109">
        <f t="shared" si="0"/>
        <v>2880000000</v>
      </c>
      <c r="AA38" s="109">
        <f t="shared" si="12"/>
        <v>194400000</v>
      </c>
      <c r="AB38" s="37"/>
    </row>
    <row r="39" ht="33.75" customHeight="1" spans="1:28">
      <c r="A39" s="30"/>
      <c r="B39" s="76" t="s">
        <v>116</v>
      </c>
      <c r="C39" s="67" t="s">
        <v>29</v>
      </c>
      <c r="D39" s="67"/>
      <c r="E39" s="38" t="s">
        <v>94</v>
      </c>
      <c r="F39" s="84">
        <v>32768</v>
      </c>
      <c r="G39" s="84">
        <v>30720</v>
      </c>
      <c r="H39" s="38">
        <f t="shared" si="2"/>
        <v>8192</v>
      </c>
      <c r="I39" s="97" t="s">
        <v>117</v>
      </c>
      <c r="J39" s="72">
        <f>J40*5</f>
        <v>12</v>
      </c>
      <c r="K39" s="72">
        <f>5*K40</f>
        <v>48</v>
      </c>
      <c r="L39" s="97">
        <v>393178.7812</v>
      </c>
      <c r="M39" s="98">
        <v>319355.5322</v>
      </c>
      <c r="N39" s="97">
        <f t="shared" si="7"/>
        <v>4718145.3744</v>
      </c>
      <c r="O39" s="97">
        <f t="shared" si="8"/>
        <v>15329065.5456</v>
      </c>
      <c r="P39" s="97">
        <f t="shared" si="9"/>
        <v>20047210.92</v>
      </c>
      <c r="Q39" s="38"/>
      <c r="R39" s="107"/>
      <c r="S39" s="108">
        <v>20</v>
      </c>
      <c r="T39" s="108">
        <v>1</v>
      </c>
      <c r="U39" s="72">
        <f t="shared" si="13"/>
        <v>1200</v>
      </c>
      <c r="V39" s="109">
        <v>1000000</v>
      </c>
      <c r="W39" s="109">
        <f t="shared" si="10"/>
        <v>72000</v>
      </c>
      <c r="X39" s="110">
        <f t="shared" si="11"/>
        <v>1728000</v>
      </c>
      <c r="Y39" s="109">
        <f t="shared" si="6"/>
        <v>60000000</v>
      </c>
      <c r="Z39" s="109">
        <f t="shared" si="0"/>
        <v>1440000000</v>
      </c>
      <c r="AA39" s="109">
        <f t="shared" si="12"/>
        <v>51840000</v>
      </c>
      <c r="AB39" s="37"/>
    </row>
    <row r="40" ht="33.75" customHeight="1" spans="1:28">
      <c r="A40" s="30"/>
      <c r="B40" s="85" t="s">
        <v>118</v>
      </c>
      <c r="C40" s="67" t="s">
        <v>29</v>
      </c>
      <c r="D40" s="62"/>
      <c r="E40" s="38" t="s">
        <v>67</v>
      </c>
      <c r="F40" s="38">
        <f>8*1024</f>
        <v>8192</v>
      </c>
      <c r="G40" s="38">
        <f>6*1024</f>
        <v>6144</v>
      </c>
      <c r="H40" s="38">
        <f>2*1024</f>
        <v>2048</v>
      </c>
      <c r="I40" s="97" t="s">
        <v>119</v>
      </c>
      <c r="J40" s="72">
        <f>0.0024*1000</f>
        <v>2.4</v>
      </c>
      <c r="K40" s="72">
        <f>1000*0.0096</f>
        <v>9.6</v>
      </c>
      <c r="L40" s="97">
        <v>393178.7812</v>
      </c>
      <c r="M40" s="98">
        <v>319355.5322</v>
      </c>
      <c r="N40" s="97">
        <f t="shared" si="7"/>
        <v>943629.07488</v>
      </c>
      <c r="O40" s="97">
        <f t="shared" si="8"/>
        <v>3065813.10912</v>
      </c>
      <c r="P40" s="97">
        <f t="shared" si="9"/>
        <v>4009442.184</v>
      </c>
      <c r="Q40" s="38">
        <v>16</v>
      </c>
      <c r="R40" s="107">
        <f>U40/60</f>
        <v>25</v>
      </c>
      <c r="S40" s="108">
        <v>25</v>
      </c>
      <c r="T40" s="108">
        <v>1</v>
      </c>
      <c r="U40" s="72">
        <f t="shared" si="13"/>
        <v>1500</v>
      </c>
      <c r="V40" s="109">
        <v>1500000</v>
      </c>
      <c r="W40" s="109">
        <f t="shared" si="10"/>
        <v>90000</v>
      </c>
      <c r="X40" s="110">
        <f t="shared" si="11"/>
        <v>2160000</v>
      </c>
      <c r="Y40" s="109">
        <f t="shared" si="6"/>
        <v>90000000</v>
      </c>
      <c r="Z40" s="109">
        <f t="shared" si="0"/>
        <v>2160000000</v>
      </c>
      <c r="AA40" s="109">
        <f t="shared" si="12"/>
        <v>64800000</v>
      </c>
      <c r="AB40" s="37"/>
    </row>
    <row r="41" ht="33.75" customHeight="1" spans="1:28">
      <c r="A41" s="30"/>
      <c r="B41" s="76" t="s">
        <v>120</v>
      </c>
      <c r="C41" s="67" t="s">
        <v>29</v>
      </c>
      <c r="D41" s="62"/>
      <c r="E41" s="38" t="s">
        <v>94</v>
      </c>
      <c r="F41" s="84">
        <v>32768</v>
      </c>
      <c r="G41" s="84">
        <v>30720</v>
      </c>
      <c r="H41" s="38">
        <f>8*1024</f>
        <v>8192</v>
      </c>
      <c r="I41" s="97" t="s">
        <v>119</v>
      </c>
      <c r="J41" s="72">
        <f>0.0024*1000</f>
        <v>2.4</v>
      </c>
      <c r="K41" s="72">
        <f>1000*0.0096</f>
        <v>9.6</v>
      </c>
      <c r="L41" s="97">
        <v>393178.7812</v>
      </c>
      <c r="M41" s="98">
        <v>319355.5322</v>
      </c>
      <c r="N41" s="97">
        <f t="shared" si="7"/>
        <v>943629.07488</v>
      </c>
      <c r="O41" s="97">
        <f t="shared" si="8"/>
        <v>3065813.10912</v>
      </c>
      <c r="P41" s="97">
        <f t="shared" si="9"/>
        <v>4009442.184</v>
      </c>
      <c r="Q41" s="38">
        <v>15</v>
      </c>
      <c r="R41" s="107">
        <f>U41/60</f>
        <v>5</v>
      </c>
      <c r="S41" s="108">
        <v>5</v>
      </c>
      <c r="T41" s="108">
        <v>1</v>
      </c>
      <c r="U41" s="72">
        <f t="shared" si="13"/>
        <v>300</v>
      </c>
      <c r="V41" s="109">
        <v>1500000</v>
      </c>
      <c r="W41" s="109">
        <f t="shared" si="10"/>
        <v>18000</v>
      </c>
      <c r="X41" s="110">
        <f t="shared" si="11"/>
        <v>432000</v>
      </c>
      <c r="Y41" s="109">
        <f t="shared" si="6"/>
        <v>90000000</v>
      </c>
      <c r="Z41" s="109">
        <f t="shared" si="0"/>
        <v>2160000000</v>
      </c>
      <c r="AA41" s="109">
        <f t="shared" si="12"/>
        <v>12960000</v>
      </c>
      <c r="AB41" s="37"/>
    </row>
    <row r="42" ht="33.75" hidden="1" customHeight="1" spans="1:28">
      <c r="A42" s="65"/>
      <c r="B42" s="86" t="s">
        <v>121</v>
      </c>
      <c r="C42" s="87" t="s">
        <v>37</v>
      </c>
      <c r="D42" s="67"/>
      <c r="E42" s="38" t="s">
        <v>122</v>
      </c>
      <c r="F42" s="69">
        <f>30*1024</f>
        <v>30720</v>
      </c>
      <c r="G42" s="69">
        <f>28*1024</f>
        <v>28672</v>
      </c>
      <c r="H42" s="69">
        <f>2*1024</f>
        <v>2048</v>
      </c>
      <c r="I42" s="97" t="s">
        <v>123</v>
      </c>
      <c r="J42" s="97">
        <f>0.04*1000</f>
        <v>40</v>
      </c>
      <c r="K42" s="97">
        <f>1000*0.12</f>
        <v>120</v>
      </c>
      <c r="L42" s="97"/>
      <c r="M42" s="97"/>
      <c r="N42" s="97">
        <f>L42*J42/1000/1000</f>
        <v>0</v>
      </c>
      <c r="O42" s="97">
        <f>M42*K42/1000/1000</f>
        <v>0</v>
      </c>
      <c r="P42" s="97">
        <f>N42+O42</f>
        <v>0</v>
      </c>
      <c r="Q42" s="97"/>
      <c r="R42" s="97"/>
      <c r="S42" s="97"/>
      <c r="T42" s="97"/>
      <c r="U42" s="97">
        <v>12</v>
      </c>
      <c r="V42" s="109"/>
      <c r="W42" s="119"/>
      <c r="X42" s="119"/>
      <c r="Y42" s="119"/>
      <c r="Z42" s="119"/>
      <c r="AA42" s="119"/>
      <c r="AB42" s="119"/>
    </row>
    <row r="43" ht="33.75" customHeight="1" spans="1:28">
      <c r="A43" s="30"/>
      <c r="B43" s="76" t="s">
        <v>124</v>
      </c>
      <c r="C43" s="67" t="s">
        <v>29</v>
      </c>
      <c r="D43" s="67"/>
      <c r="E43" s="38" t="s">
        <v>94</v>
      </c>
      <c r="F43" s="84">
        <v>32768</v>
      </c>
      <c r="G43" s="84" t="s">
        <v>125</v>
      </c>
      <c r="H43" s="38">
        <v>2000</v>
      </c>
      <c r="I43" s="97" t="s">
        <v>126</v>
      </c>
      <c r="J43" s="72">
        <f>0.02*1000</f>
        <v>20</v>
      </c>
      <c r="K43" s="72">
        <f>0.02*1000</f>
        <v>20</v>
      </c>
      <c r="L43" s="97">
        <v>393178.7812</v>
      </c>
      <c r="M43" s="98">
        <v>319355.5322</v>
      </c>
      <c r="N43" s="97">
        <f>L43*J43</f>
        <v>7863575.624</v>
      </c>
      <c r="O43" s="97">
        <f>M43*K43</f>
        <v>6387110.644</v>
      </c>
      <c r="P43" s="97">
        <f>SUM(N43:O43)</f>
        <v>14250686.268</v>
      </c>
      <c r="Q43" s="72"/>
      <c r="R43" s="107"/>
      <c r="S43" s="72">
        <v>20</v>
      </c>
      <c r="T43" s="72">
        <v>1</v>
      </c>
      <c r="U43" s="72">
        <f>60/T43*S43</f>
        <v>1200</v>
      </c>
      <c r="V43" s="109">
        <v>50000</v>
      </c>
      <c r="W43" s="109">
        <f>U43*60</f>
        <v>72000</v>
      </c>
      <c r="X43" s="110">
        <f>W43*24</f>
        <v>1728000</v>
      </c>
      <c r="Y43" s="109">
        <f>V43*60</f>
        <v>3000000</v>
      </c>
      <c r="Z43" s="109">
        <f>V43*60*24</f>
        <v>72000000</v>
      </c>
      <c r="AA43" s="109">
        <f>X43*$AA$1</f>
        <v>51840000</v>
      </c>
      <c r="AB43" s="57"/>
    </row>
    <row r="44" ht="36.55" customHeight="1" spans="1:28">
      <c r="A44" s="30"/>
      <c r="B44" s="76" t="s">
        <v>127</v>
      </c>
      <c r="C44" s="67" t="s">
        <v>29</v>
      </c>
      <c r="D44" s="67"/>
      <c r="E44" s="38"/>
      <c r="F44" s="64"/>
      <c r="G44" s="64"/>
      <c r="H44" s="64"/>
      <c r="I44" s="97" t="s">
        <v>128</v>
      </c>
      <c r="J44" s="72">
        <v>1.5</v>
      </c>
      <c r="K44" s="72">
        <v>4.5</v>
      </c>
      <c r="L44" s="97"/>
      <c r="M44" s="98"/>
      <c r="N44" s="97"/>
      <c r="O44" s="97"/>
      <c r="P44" s="97"/>
      <c r="Q44" s="38"/>
      <c r="R44" s="107"/>
      <c r="S44" s="108"/>
      <c r="T44" s="108"/>
      <c r="U44" s="118"/>
      <c r="V44" s="109"/>
      <c r="W44" s="109"/>
      <c r="X44" s="110"/>
      <c r="Y44" s="109"/>
      <c r="Z44" s="109"/>
      <c r="AA44" s="109"/>
      <c r="AB44" s="37"/>
    </row>
    <row r="45" ht="36.55" hidden="1" customHeight="1" spans="1:28">
      <c r="A45" s="30"/>
      <c r="B45" s="76" t="s">
        <v>129</v>
      </c>
      <c r="C45" s="67" t="s">
        <v>37</v>
      </c>
      <c r="D45" s="67"/>
      <c r="E45" s="38" t="s">
        <v>94</v>
      </c>
      <c r="F45" s="64">
        <v>32768</v>
      </c>
      <c r="G45" s="64">
        <v>16384</v>
      </c>
      <c r="H45" s="64">
        <v>16384</v>
      </c>
      <c r="I45" s="97"/>
      <c r="J45" s="72">
        <f>0.002*1000</f>
        <v>2</v>
      </c>
      <c r="K45" s="72">
        <f>0.006*1000</f>
        <v>6</v>
      </c>
      <c r="L45" s="97">
        <v>393178.7812</v>
      </c>
      <c r="M45" s="98">
        <v>319355.5322</v>
      </c>
      <c r="N45" s="97">
        <f>L45*J45</f>
        <v>786357.5624</v>
      </c>
      <c r="O45" s="97">
        <f>M45*K45</f>
        <v>1916133.1932</v>
      </c>
      <c r="P45" s="97">
        <f>SUM(N45:O45)</f>
        <v>2702490.7556</v>
      </c>
      <c r="Q45" s="38"/>
      <c r="R45" s="107"/>
      <c r="S45" s="108"/>
      <c r="T45" s="108"/>
      <c r="U45" s="118">
        <v>1200</v>
      </c>
      <c r="V45" s="109">
        <v>1000000</v>
      </c>
      <c r="W45" s="109">
        <f>U45*60</f>
        <v>72000</v>
      </c>
      <c r="X45" s="110">
        <f>W45*24</f>
        <v>1728000</v>
      </c>
      <c r="Y45" s="109">
        <f>V45*60</f>
        <v>60000000</v>
      </c>
      <c r="Z45" s="109">
        <f>V45*60*24</f>
        <v>1440000000</v>
      </c>
      <c r="AA45" s="109">
        <f>X45*$AA$1</f>
        <v>51840000</v>
      </c>
      <c r="AB45" s="37"/>
    </row>
    <row r="46" ht="36.55" customHeight="1" spans="1:28">
      <c r="A46" s="30"/>
      <c r="B46" s="88" t="s">
        <v>130</v>
      </c>
      <c r="C46" s="67" t="s">
        <v>29</v>
      </c>
      <c r="D46" s="62" t="s">
        <v>29</v>
      </c>
      <c r="E46" s="38" t="s">
        <v>87</v>
      </c>
      <c r="F46" s="38">
        <f>128*1024</f>
        <v>131072</v>
      </c>
      <c r="G46" s="38" t="s">
        <v>131</v>
      </c>
      <c r="H46" s="38">
        <f>8*1024</f>
        <v>8192</v>
      </c>
      <c r="I46" s="97"/>
      <c r="J46" s="72">
        <f>0.0016*1000</f>
        <v>1.6</v>
      </c>
      <c r="K46" s="72">
        <f>0.004*1000</f>
        <v>4</v>
      </c>
      <c r="L46" s="97"/>
      <c r="M46" s="98"/>
      <c r="N46" s="97"/>
      <c r="O46" s="97"/>
      <c r="P46" s="97"/>
      <c r="Q46" s="38"/>
      <c r="R46" s="107"/>
      <c r="S46" s="108"/>
      <c r="T46" s="108"/>
      <c r="U46" s="72">
        <v>600</v>
      </c>
      <c r="V46" s="109">
        <v>100000</v>
      </c>
      <c r="W46" s="109"/>
      <c r="X46" s="110"/>
      <c r="Y46" s="109"/>
      <c r="Z46" s="109"/>
      <c r="AA46" s="109"/>
      <c r="AB46" s="127"/>
    </row>
    <row r="47" ht="36.55" customHeight="1" spans="1:28">
      <c r="A47" s="30"/>
      <c r="B47" s="76" t="s">
        <v>132</v>
      </c>
      <c r="C47" s="67" t="s">
        <v>29</v>
      </c>
      <c r="D47" s="62" t="s">
        <v>29</v>
      </c>
      <c r="E47" s="30" t="s">
        <v>133</v>
      </c>
      <c r="F47" s="30">
        <v>9216</v>
      </c>
      <c r="G47" s="30">
        <v>9216</v>
      </c>
      <c r="H47" s="38">
        <f>2*1024</f>
        <v>2048</v>
      </c>
      <c r="I47" s="97" t="s">
        <v>134</v>
      </c>
      <c r="J47" s="72">
        <f>0.0005*1000</f>
        <v>0.5</v>
      </c>
      <c r="K47" s="72">
        <f>0.002*1000</f>
        <v>2</v>
      </c>
      <c r="L47" s="97">
        <v>393178.7812</v>
      </c>
      <c r="M47" s="98">
        <v>319355.5322</v>
      </c>
      <c r="N47" s="97">
        <f>L47*J47</f>
        <v>196589.3906</v>
      </c>
      <c r="O47" s="97">
        <f>M47*K47</f>
        <v>638711.0644</v>
      </c>
      <c r="P47" s="97">
        <f>SUM(N47:O47)</f>
        <v>835300.455</v>
      </c>
      <c r="Q47" s="38"/>
      <c r="R47" s="107">
        <f>U47/60</f>
        <v>66.6666666666667</v>
      </c>
      <c r="S47" s="108">
        <v>200</v>
      </c>
      <c r="T47" s="108">
        <v>3</v>
      </c>
      <c r="U47" s="72">
        <f>60/T47*S47</f>
        <v>4000</v>
      </c>
      <c r="V47" s="109">
        <v>15000000</v>
      </c>
      <c r="W47" s="109">
        <f>U47*60</f>
        <v>240000</v>
      </c>
      <c r="X47" s="110">
        <f>W47*24</f>
        <v>5760000</v>
      </c>
      <c r="Y47" s="109">
        <f>V47*60</f>
        <v>900000000</v>
      </c>
      <c r="Z47" s="109">
        <f>V47*60*24</f>
        <v>21600000000</v>
      </c>
      <c r="AA47" s="109">
        <f>X47*$AA$1</f>
        <v>172800000</v>
      </c>
      <c r="AB47" s="127"/>
    </row>
    <row r="48" ht="36.55" hidden="1" customHeight="1" spans="1:28">
      <c r="A48" s="30" t="s">
        <v>135</v>
      </c>
      <c r="B48" s="74" t="s">
        <v>136</v>
      </c>
      <c r="C48" s="74"/>
      <c r="D48" s="74"/>
      <c r="E48" s="30" t="s">
        <v>137</v>
      </c>
      <c r="F48" s="89"/>
      <c r="G48" s="89"/>
      <c r="H48" s="89"/>
      <c r="I48" s="97" t="s">
        <v>138</v>
      </c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109"/>
      <c r="W48" s="120"/>
      <c r="X48" s="120"/>
      <c r="Y48" s="120"/>
      <c r="Z48" s="120"/>
      <c r="AA48" s="120"/>
      <c r="AB48" s="42"/>
    </row>
    <row r="49" ht="36.55" hidden="1" customHeight="1" spans="1:28">
      <c r="A49" s="30"/>
      <c r="B49" s="74" t="s">
        <v>139</v>
      </c>
      <c r="C49" s="74"/>
      <c r="D49" s="74"/>
      <c r="E49" s="30" t="s">
        <v>140</v>
      </c>
      <c r="F49" s="89"/>
      <c r="G49" s="89"/>
      <c r="H49" s="89"/>
      <c r="I49" s="97" t="s">
        <v>141</v>
      </c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109"/>
      <c r="W49" s="120"/>
      <c r="X49" s="120"/>
      <c r="Y49" s="120"/>
      <c r="Z49" s="120"/>
      <c r="AA49" s="120"/>
      <c r="AB49" s="42"/>
    </row>
    <row r="50" ht="42.75" hidden="1" customHeight="1" spans="1:28">
      <c r="A50" s="30"/>
      <c r="B50" s="74" t="s">
        <v>142</v>
      </c>
      <c r="C50" s="74"/>
      <c r="D50" s="74"/>
      <c r="E50" s="30" t="s">
        <v>143</v>
      </c>
      <c r="F50" s="89"/>
      <c r="G50" s="89"/>
      <c r="H50" s="89"/>
      <c r="I50" s="97" t="s">
        <v>144</v>
      </c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109"/>
      <c r="W50" s="120"/>
      <c r="X50" s="120"/>
      <c r="Y50" s="120"/>
      <c r="Z50" s="120"/>
      <c r="AA50" s="120"/>
      <c r="AB50" s="42"/>
    </row>
    <row r="51" ht="33.75" hidden="1" customHeight="1" spans="1:28">
      <c r="A51" s="30" t="s">
        <v>145</v>
      </c>
      <c r="B51" s="72" t="s">
        <v>146</v>
      </c>
      <c r="C51" s="72"/>
      <c r="D51" s="72"/>
      <c r="E51" s="38" t="s">
        <v>87</v>
      </c>
      <c r="F51" s="69"/>
      <c r="G51" s="69"/>
      <c r="H51" s="69"/>
      <c r="I51" s="104" t="s">
        <v>147</v>
      </c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9"/>
      <c r="W51" s="121"/>
      <c r="X51" s="121"/>
      <c r="Y51" s="121"/>
      <c r="Z51" s="121"/>
      <c r="AA51" s="121"/>
      <c r="AB51" s="128" t="s">
        <v>148</v>
      </c>
    </row>
    <row r="52" ht="33.75" hidden="1" customHeight="1" spans="1:28">
      <c r="A52" s="30"/>
      <c r="B52" s="14" t="s">
        <v>149</v>
      </c>
      <c r="C52" s="14"/>
      <c r="D52" s="14"/>
      <c r="E52" s="38"/>
      <c r="F52" s="69"/>
      <c r="G52" s="69"/>
      <c r="H52" s="69"/>
      <c r="I52" s="104" t="s">
        <v>147</v>
      </c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9"/>
      <c r="W52" s="122"/>
      <c r="X52" s="122"/>
      <c r="Y52" s="122"/>
      <c r="Z52" s="122"/>
      <c r="AA52" s="122"/>
      <c r="AB52" s="129"/>
    </row>
    <row r="53" ht="33.75" hidden="1" customHeight="1" spans="1:28">
      <c r="A53" s="30"/>
      <c r="B53" s="14" t="s">
        <v>150</v>
      </c>
      <c r="C53" s="14"/>
      <c r="D53" s="14"/>
      <c r="E53" s="38" t="s">
        <v>151</v>
      </c>
      <c r="F53" s="69"/>
      <c r="G53" s="69"/>
      <c r="H53" s="69"/>
      <c r="I53" s="104" t="s">
        <v>152</v>
      </c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9"/>
      <c r="W53" s="122"/>
      <c r="X53" s="122"/>
      <c r="Y53" s="122"/>
      <c r="Z53" s="122"/>
      <c r="AA53" s="122"/>
      <c r="AB53" s="129"/>
    </row>
    <row r="54" ht="33.75" hidden="1" customHeight="1" spans="1:28">
      <c r="A54" s="30"/>
      <c r="B54" s="14" t="s">
        <v>153</v>
      </c>
      <c r="C54" s="14"/>
      <c r="D54" s="14"/>
      <c r="E54" s="38" t="s">
        <v>67</v>
      </c>
      <c r="F54" s="69"/>
      <c r="G54" s="69"/>
      <c r="H54" s="69"/>
      <c r="I54" s="104" t="s">
        <v>154</v>
      </c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9"/>
      <c r="W54" s="122"/>
      <c r="X54" s="122"/>
      <c r="Y54" s="122"/>
      <c r="Z54" s="122"/>
      <c r="AA54" s="122"/>
      <c r="AB54" s="129"/>
    </row>
    <row r="55" ht="33.75" hidden="1" customHeight="1" spans="1:28">
      <c r="A55" s="30"/>
      <c r="B55" s="14" t="s">
        <v>155</v>
      </c>
      <c r="C55" s="14"/>
      <c r="D55" s="14"/>
      <c r="E55" s="38" t="s">
        <v>87</v>
      </c>
      <c r="F55" s="69"/>
      <c r="G55" s="69"/>
      <c r="H55" s="69"/>
      <c r="I55" s="104" t="s">
        <v>156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9"/>
      <c r="W55" s="122"/>
      <c r="X55" s="122"/>
      <c r="Y55" s="122"/>
      <c r="Z55" s="122"/>
      <c r="AA55" s="122"/>
      <c r="AB55" s="129"/>
    </row>
    <row r="56" ht="33.75" hidden="1" customHeight="1" spans="1:28">
      <c r="A56" s="30"/>
      <c r="B56" s="14" t="s">
        <v>157</v>
      </c>
      <c r="C56" s="14"/>
      <c r="D56" s="14"/>
      <c r="E56" s="38" t="s">
        <v>87</v>
      </c>
      <c r="F56" s="69"/>
      <c r="G56" s="69"/>
      <c r="H56" s="69"/>
      <c r="I56" s="104" t="s">
        <v>158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9"/>
      <c r="W56" s="75"/>
      <c r="X56" s="75"/>
      <c r="Y56" s="75"/>
      <c r="Z56" s="75"/>
      <c r="AA56" s="75"/>
      <c r="AB56" s="66"/>
    </row>
    <row r="57" ht="33.75" hidden="1" customHeight="1" spans="1:28">
      <c r="A57" s="90" t="s">
        <v>159</v>
      </c>
      <c r="B57" s="72" t="s">
        <v>160</v>
      </c>
      <c r="C57" s="72"/>
      <c r="D57" s="72"/>
      <c r="E57" s="38" t="s">
        <v>161</v>
      </c>
      <c r="F57" s="69"/>
      <c r="G57" s="69"/>
      <c r="H57" s="69"/>
      <c r="I57" s="104" t="s">
        <v>147</v>
      </c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9"/>
      <c r="W57" s="104"/>
      <c r="X57" s="104"/>
      <c r="Y57" s="104"/>
      <c r="Z57" s="104"/>
      <c r="AA57" s="104"/>
      <c r="AB57" s="14"/>
    </row>
    <row r="58" ht="33.75" hidden="1" customHeight="1" spans="1:28">
      <c r="A58" s="65"/>
      <c r="B58" s="72" t="s">
        <v>162</v>
      </c>
      <c r="C58" s="72"/>
      <c r="D58" s="72"/>
      <c r="E58" s="38" t="s">
        <v>30</v>
      </c>
      <c r="F58" s="69"/>
      <c r="G58" s="69"/>
      <c r="H58" s="69"/>
      <c r="I58" s="104" t="s">
        <v>163</v>
      </c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9"/>
      <c r="W58" s="104"/>
      <c r="X58" s="104"/>
      <c r="Y58" s="104"/>
      <c r="Z58" s="104"/>
      <c r="AA58" s="104"/>
      <c r="AB58" s="14"/>
    </row>
    <row r="59" ht="33.75" hidden="1" customHeight="1" spans="1:28">
      <c r="A59" s="65"/>
      <c r="B59" s="72" t="s">
        <v>164</v>
      </c>
      <c r="C59" s="72"/>
      <c r="D59" s="72"/>
      <c r="E59" s="38" t="s">
        <v>165</v>
      </c>
      <c r="F59" s="69"/>
      <c r="G59" s="69"/>
      <c r="H59" s="69"/>
      <c r="I59" s="104" t="s">
        <v>166</v>
      </c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9"/>
      <c r="W59" s="104"/>
      <c r="X59" s="104"/>
      <c r="Y59" s="104"/>
      <c r="Z59" s="104"/>
      <c r="AA59" s="104"/>
      <c r="AB59" s="14"/>
    </row>
    <row r="60" ht="33.75" hidden="1" customHeight="1" spans="1:28">
      <c r="A60" s="65"/>
      <c r="B60" s="72" t="s">
        <v>167</v>
      </c>
      <c r="C60" s="72"/>
      <c r="D60" s="72"/>
      <c r="E60" s="38" t="s">
        <v>161</v>
      </c>
      <c r="F60" s="69"/>
      <c r="G60" s="69"/>
      <c r="H60" s="69"/>
      <c r="I60" s="104" t="s">
        <v>126</v>
      </c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9"/>
      <c r="W60" s="104"/>
      <c r="X60" s="104"/>
      <c r="Y60" s="104"/>
      <c r="Z60" s="104"/>
      <c r="AA60" s="104"/>
      <c r="AB60" s="14"/>
    </row>
    <row r="61" ht="33.75" hidden="1" customHeight="1" spans="1:28">
      <c r="A61" s="70"/>
      <c r="B61" s="72" t="s">
        <v>168</v>
      </c>
      <c r="C61" s="72"/>
      <c r="D61" s="72"/>
      <c r="E61" s="38" t="s">
        <v>169</v>
      </c>
      <c r="F61" s="69"/>
      <c r="G61" s="69"/>
      <c r="H61" s="69"/>
      <c r="I61" s="104" t="s">
        <v>170</v>
      </c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9"/>
      <c r="W61" s="104"/>
      <c r="X61" s="104"/>
      <c r="Y61" s="104"/>
      <c r="Z61" s="104"/>
      <c r="AA61" s="104"/>
      <c r="AB61" s="14"/>
    </row>
    <row r="62" ht="33.75" hidden="1" customHeight="1" spans="1:28">
      <c r="A62" s="65" t="s">
        <v>171</v>
      </c>
      <c r="B62" s="72" t="s">
        <v>172</v>
      </c>
      <c r="C62" s="91"/>
      <c r="D62" s="91"/>
      <c r="E62" s="92" t="s">
        <v>53</v>
      </c>
      <c r="F62" s="92"/>
      <c r="G62" s="92"/>
      <c r="H62" s="92"/>
      <c r="I62" s="104" t="s">
        <v>173</v>
      </c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9"/>
      <c r="W62" s="115"/>
      <c r="X62" s="115"/>
      <c r="Y62" s="115"/>
      <c r="Z62" s="115"/>
      <c r="AA62" s="115"/>
      <c r="AB62" s="43" t="s">
        <v>174</v>
      </c>
    </row>
    <row r="63" ht="33.75" hidden="1" customHeight="1" spans="1:28">
      <c r="A63" s="65"/>
      <c r="B63" s="72" t="s">
        <v>175</v>
      </c>
      <c r="C63" s="91"/>
      <c r="D63" s="91"/>
      <c r="E63" s="92" t="s">
        <v>53</v>
      </c>
      <c r="F63" s="92"/>
      <c r="G63" s="92"/>
      <c r="H63" s="92"/>
      <c r="I63" s="104" t="s">
        <v>176</v>
      </c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9"/>
      <c r="W63" s="89"/>
      <c r="X63" s="89"/>
      <c r="Y63" s="89"/>
      <c r="Z63" s="89"/>
      <c r="AA63" s="89"/>
      <c r="AB63" s="30"/>
    </row>
    <row r="64" ht="33.75" hidden="1" customHeight="1" spans="1:28">
      <c r="A64" s="65"/>
      <c r="B64" s="15" t="s">
        <v>177</v>
      </c>
      <c r="C64" s="93"/>
      <c r="D64" s="93"/>
      <c r="E64" s="92" t="s">
        <v>53</v>
      </c>
      <c r="F64" s="92"/>
      <c r="G64" s="92"/>
      <c r="H64" s="92"/>
      <c r="I64" s="104" t="s">
        <v>178</v>
      </c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9"/>
      <c r="W64" s="89"/>
      <c r="X64" s="89"/>
      <c r="Y64" s="89"/>
      <c r="Z64" s="89"/>
      <c r="AA64" s="89"/>
      <c r="AB64" s="30"/>
    </row>
    <row r="65" ht="33.75" hidden="1" customHeight="1" spans="1:28">
      <c r="A65" s="65"/>
      <c r="B65" s="72" t="s">
        <v>179</v>
      </c>
      <c r="C65" s="91"/>
      <c r="D65" s="91"/>
      <c r="E65" s="130" t="s">
        <v>42</v>
      </c>
      <c r="F65" s="130"/>
      <c r="G65" s="130"/>
      <c r="H65" s="130"/>
      <c r="I65" s="140" t="s">
        <v>180</v>
      </c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09"/>
      <c r="W65" s="89"/>
      <c r="X65" s="89"/>
      <c r="Y65" s="89"/>
      <c r="Z65" s="89"/>
      <c r="AA65" s="89"/>
      <c r="AB65" s="30"/>
    </row>
    <row r="66" ht="33.75" hidden="1" customHeight="1" spans="1:28">
      <c r="A66" s="70"/>
      <c r="B66" s="72" t="s">
        <v>181</v>
      </c>
      <c r="C66" s="91"/>
      <c r="D66" s="91"/>
      <c r="E66" s="131" t="s">
        <v>182</v>
      </c>
      <c r="F66" s="131"/>
      <c r="G66" s="131"/>
      <c r="H66" s="131"/>
      <c r="I66" s="104" t="s">
        <v>176</v>
      </c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9"/>
      <c r="W66" s="89"/>
      <c r="X66" s="89"/>
      <c r="Y66" s="89"/>
      <c r="Z66" s="89"/>
      <c r="AA66" s="89"/>
      <c r="AB66" s="30"/>
    </row>
    <row r="67" ht="33.75" hidden="1" customHeight="1" spans="1:28">
      <c r="A67" s="30" t="s">
        <v>183</v>
      </c>
      <c r="B67" s="72" t="s">
        <v>184</v>
      </c>
      <c r="C67" s="72"/>
      <c r="D67" s="72"/>
      <c r="E67" s="38"/>
      <c r="F67" s="69"/>
      <c r="G67" s="69"/>
      <c r="H67" s="69"/>
      <c r="I67" s="104" t="s">
        <v>185</v>
      </c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9"/>
      <c r="W67" s="104"/>
      <c r="X67" s="104"/>
      <c r="Y67" s="104"/>
      <c r="Z67" s="104"/>
      <c r="AA67" s="104"/>
      <c r="AB67" s="14"/>
    </row>
    <row r="68" ht="33.75" hidden="1" customHeight="1" spans="1:28">
      <c r="A68" s="30"/>
      <c r="B68" s="72" t="s">
        <v>186</v>
      </c>
      <c r="C68" s="72"/>
      <c r="D68" s="72"/>
      <c r="E68" s="38"/>
      <c r="F68" s="69"/>
      <c r="G68" s="69"/>
      <c r="H68" s="69"/>
      <c r="I68" s="104" t="s">
        <v>187</v>
      </c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9"/>
      <c r="W68" s="104"/>
      <c r="X68" s="104"/>
      <c r="Y68" s="104"/>
      <c r="Z68" s="104"/>
      <c r="AA68" s="104"/>
      <c r="AB68" s="14"/>
    </row>
    <row r="69" ht="33.75" hidden="1" customHeight="1" spans="1:28">
      <c r="A69" s="30"/>
      <c r="B69" s="72" t="s">
        <v>188</v>
      </c>
      <c r="C69" s="72"/>
      <c r="D69" s="72"/>
      <c r="E69" s="38"/>
      <c r="F69" s="69"/>
      <c r="G69" s="69"/>
      <c r="H69" s="69"/>
      <c r="I69" s="104" t="s">
        <v>187</v>
      </c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9"/>
      <c r="W69" s="104"/>
      <c r="X69" s="104"/>
      <c r="Y69" s="104"/>
      <c r="Z69" s="104"/>
      <c r="AA69" s="104"/>
      <c r="AB69" s="14"/>
    </row>
    <row r="70" ht="33.75" hidden="1" customHeight="1" spans="1:28">
      <c r="A70" s="30"/>
      <c r="B70" s="72" t="s">
        <v>189</v>
      </c>
      <c r="C70" s="72"/>
      <c r="D70" s="72"/>
      <c r="E70" s="38"/>
      <c r="F70" s="69"/>
      <c r="G70" s="69"/>
      <c r="H70" s="69"/>
      <c r="I70" s="104" t="s">
        <v>190</v>
      </c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9"/>
      <c r="W70" s="104"/>
      <c r="X70" s="104"/>
      <c r="Y70" s="104"/>
      <c r="Z70" s="104"/>
      <c r="AA70" s="104"/>
      <c r="AB70" s="14"/>
    </row>
    <row r="71" ht="33.75" hidden="1" customHeight="1" spans="1:28">
      <c r="A71" s="90" t="s">
        <v>191</v>
      </c>
      <c r="B71" s="132" t="s">
        <v>192</v>
      </c>
      <c r="C71" s="133"/>
      <c r="D71" s="14"/>
      <c r="E71" s="38" t="s">
        <v>45</v>
      </c>
      <c r="F71" s="69"/>
      <c r="G71" s="69"/>
      <c r="H71" s="69"/>
      <c r="I71" s="97" t="s">
        <v>193</v>
      </c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109"/>
      <c r="W71" s="97"/>
      <c r="X71" s="97"/>
      <c r="Y71" s="97"/>
      <c r="Z71" s="97"/>
      <c r="AA71" s="97"/>
      <c r="AB71" s="72"/>
    </row>
    <row r="72" ht="33.75" hidden="1" customHeight="1" spans="1:28">
      <c r="A72" s="30"/>
      <c r="B72" s="38" t="s">
        <v>194</v>
      </c>
      <c r="C72" s="67" t="s">
        <v>37</v>
      </c>
      <c r="D72" s="62"/>
      <c r="E72" s="38" t="s">
        <v>94</v>
      </c>
      <c r="F72" s="38">
        <v>32768</v>
      </c>
      <c r="G72" s="38"/>
      <c r="H72" s="38"/>
      <c r="I72" s="97" t="s">
        <v>193</v>
      </c>
      <c r="J72" s="14">
        <v>0.3</v>
      </c>
      <c r="K72" s="14">
        <v>0.6</v>
      </c>
      <c r="L72" s="97">
        <v>393178.7812</v>
      </c>
      <c r="M72" s="98">
        <v>319355.5322</v>
      </c>
      <c r="N72" s="97">
        <f>L72*J72</f>
        <v>117953.63436</v>
      </c>
      <c r="O72" s="97">
        <f>M72*K72</f>
        <v>191613.31932</v>
      </c>
      <c r="P72" s="97">
        <f>SUM(N72:O72)</f>
        <v>309566.95368</v>
      </c>
      <c r="Q72" s="38">
        <v>35</v>
      </c>
      <c r="R72" s="107">
        <v>166.666666666667</v>
      </c>
      <c r="S72" s="108"/>
      <c r="T72" s="108"/>
      <c r="U72" s="72">
        <v>10000</v>
      </c>
      <c r="V72" s="109">
        <v>800000</v>
      </c>
      <c r="W72" s="109">
        <f>U72*60</f>
        <v>600000</v>
      </c>
      <c r="X72" s="110">
        <f>W72*24</f>
        <v>14400000</v>
      </c>
      <c r="Y72" s="109">
        <f>V72*60</f>
        <v>48000000</v>
      </c>
      <c r="Z72" s="109">
        <f>V72*60*24</f>
        <v>1152000000</v>
      </c>
      <c r="AA72" s="109">
        <f>X72*$AA$1</f>
        <v>432000000</v>
      </c>
      <c r="AB72" s="57" t="s">
        <v>195</v>
      </c>
    </row>
    <row r="73" ht="33.75" hidden="1" customHeight="1" spans="1:28">
      <c r="A73" s="65"/>
      <c r="B73" s="129" t="s">
        <v>196</v>
      </c>
      <c r="C73" s="134"/>
      <c r="D73" s="14"/>
      <c r="E73" s="38" t="s">
        <v>87</v>
      </c>
      <c r="F73" s="69"/>
      <c r="G73" s="69"/>
      <c r="H73" s="69"/>
      <c r="I73" s="97" t="s">
        <v>197</v>
      </c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109"/>
      <c r="W73" s="97"/>
      <c r="X73" s="97"/>
      <c r="Y73" s="97"/>
      <c r="Z73" s="97"/>
      <c r="AA73" s="97"/>
      <c r="AB73" s="72"/>
    </row>
    <row r="74" ht="33.75" hidden="1" customHeight="1" spans="1:28">
      <c r="A74" s="30"/>
      <c r="B74" s="38" t="s">
        <v>198</v>
      </c>
      <c r="C74" s="67" t="s">
        <v>37</v>
      </c>
      <c r="D74" s="62"/>
      <c r="E74" s="38" t="s">
        <v>45</v>
      </c>
      <c r="F74" s="38">
        <f>4*1024</f>
        <v>4096</v>
      </c>
      <c r="G74" s="38"/>
      <c r="H74" s="38"/>
      <c r="I74" s="97" t="s">
        <v>199</v>
      </c>
      <c r="J74" s="72">
        <f t="shared" ref="J74:J76" si="14">1000*0.0008</f>
        <v>0.8</v>
      </c>
      <c r="K74" s="72">
        <f t="shared" ref="K74:K76" si="15">1000*0.002</f>
        <v>2</v>
      </c>
      <c r="L74" s="97">
        <v>393178.7812</v>
      </c>
      <c r="M74" s="98">
        <v>319355.5322</v>
      </c>
      <c r="N74" s="97">
        <f>L74*J74</f>
        <v>314543.02496</v>
      </c>
      <c r="O74" s="97">
        <f>M74*K74</f>
        <v>638711.0644</v>
      </c>
      <c r="P74" s="97">
        <f>SUM(N74:O74)</f>
        <v>953254.08936</v>
      </c>
      <c r="Q74" s="38">
        <v>15</v>
      </c>
      <c r="R74" s="107">
        <f>U74/60</f>
        <v>166.666666666667</v>
      </c>
      <c r="S74" s="108"/>
      <c r="T74" s="108"/>
      <c r="U74" s="72">
        <v>10000</v>
      </c>
      <c r="V74" s="109">
        <v>800000</v>
      </c>
      <c r="W74" s="109">
        <f>U74*60</f>
        <v>600000</v>
      </c>
      <c r="X74" s="110">
        <f>W74*24</f>
        <v>14400000</v>
      </c>
      <c r="Y74" s="109">
        <f>V74*60</f>
        <v>48000000</v>
      </c>
      <c r="Z74" s="109">
        <f>V74*60*24</f>
        <v>1152000000</v>
      </c>
      <c r="AA74" s="109">
        <f>X74*$AA$1</f>
        <v>432000000</v>
      </c>
      <c r="AB74" s="57" t="s">
        <v>200</v>
      </c>
    </row>
    <row r="75" ht="33.75" customHeight="1" spans="1:28">
      <c r="A75" s="30"/>
      <c r="B75" s="38" t="s">
        <v>201</v>
      </c>
      <c r="C75" s="67" t="s">
        <v>29</v>
      </c>
      <c r="D75" s="62" t="s">
        <v>29</v>
      </c>
      <c r="E75" s="38" t="s">
        <v>94</v>
      </c>
      <c r="F75" s="38">
        <f>32*1024</f>
        <v>32768</v>
      </c>
      <c r="G75" s="38"/>
      <c r="H75" s="38"/>
      <c r="I75" s="97" t="s">
        <v>199</v>
      </c>
      <c r="J75" s="72">
        <f t="shared" si="14"/>
        <v>0.8</v>
      </c>
      <c r="K75" s="72">
        <f t="shared" si="15"/>
        <v>2</v>
      </c>
      <c r="L75" s="97">
        <v>393178.7812</v>
      </c>
      <c r="M75" s="98">
        <v>319355.5322</v>
      </c>
      <c r="N75" s="97">
        <f>L75*J75</f>
        <v>314543.02496</v>
      </c>
      <c r="O75" s="97">
        <f>M75*K75</f>
        <v>638711.0644</v>
      </c>
      <c r="P75" s="97">
        <f>SUM(N75:O75)</f>
        <v>953254.08936</v>
      </c>
      <c r="Q75" s="38">
        <v>50</v>
      </c>
      <c r="R75" s="107">
        <f>U75/60</f>
        <v>250</v>
      </c>
      <c r="S75" s="108"/>
      <c r="T75" s="108"/>
      <c r="U75" s="72">
        <v>15000</v>
      </c>
      <c r="V75" s="109">
        <v>1200000</v>
      </c>
      <c r="W75" s="109">
        <f>U75*60</f>
        <v>900000</v>
      </c>
      <c r="X75" s="110">
        <f>W75*24</f>
        <v>21600000</v>
      </c>
      <c r="Y75" s="109">
        <f>V75*60</f>
        <v>72000000</v>
      </c>
      <c r="Z75" s="109">
        <f>V75*60*24</f>
        <v>1728000000</v>
      </c>
      <c r="AA75" s="109">
        <f>X75*$AA$1</f>
        <v>648000000</v>
      </c>
      <c r="AB75" s="37"/>
    </row>
    <row r="76" ht="33.75" customHeight="1" spans="1:28">
      <c r="A76" s="30"/>
      <c r="B76" s="38" t="s">
        <v>202</v>
      </c>
      <c r="C76" s="67" t="s">
        <v>29</v>
      </c>
      <c r="D76" s="62" t="s">
        <v>29</v>
      </c>
      <c r="E76" s="38"/>
      <c r="F76" s="38"/>
      <c r="G76" s="38"/>
      <c r="H76" s="38"/>
      <c r="I76" s="97" t="s">
        <v>203</v>
      </c>
      <c r="J76" s="72">
        <f t="shared" si="14"/>
        <v>0.8</v>
      </c>
      <c r="K76" s="72">
        <f t="shared" si="15"/>
        <v>2</v>
      </c>
      <c r="L76" s="97"/>
      <c r="M76" s="98"/>
      <c r="N76" s="97"/>
      <c r="O76" s="97"/>
      <c r="P76" s="97"/>
      <c r="Q76" s="38"/>
      <c r="R76" s="107"/>
      <c r="S76" s="108"/>
      <c r="T76" s="108"/>
      <c r="U76" s="72">
        <v>15000</v>
      </c>
      <c r="V76" s="109">
        <v>1200000</v>
      </c>
      <c r="W76" s="109"/>
      <c r="X76" s="110"/>
      <c r="Y76" s="109"/>
      <c r="Z76" s="109"/>
      <c r="AA76" s="109"/>
      <c r="AB76" s="37"/>
    </row>
    <row r="77" ht="33.75" customHeight="1" spans="1:28">
      <c r="A77" s="30"/>
      <c r="B77" s="38" t="s">
        <v>204</v>
      </c>
      <c r="C77" s="67" t="s">
        <v>29</v>
      </c>
      <c r="D77" s="62"/>
      <c r="E77" s="38"/>
      <c r="F77" s="38"/>
      <c r="G77" s="38"/>
      <c r="H77" s="38"/>
      <c r="I77" s="97" t="s">
        <v>205</v>
      </c>
      <c r="J77" s="72">
        <v>3</v>
      </c>
      <c r="K77" s="72">
        <v>9</v>
      </c>
      <c r="L77" s="97"/>
      <c r="M77" s="98"/>
      <c r="N77" s="97"/>
      <c r="O77" s="97"/>
      <c r="P77" s="97"/>
      <c r="Q77" s="38"/>
      <c r="R77" s="107"/>
      <c r="S77" s="108"/>
      <c r="T77" s="108"/>
      <c r="U77" s="72"/>
      <c r="V77" s="109"/>
      <c r="W77" s="109"/>
      <c r="X77" s="110"/>
      <c r="Y77" s="109"/>
      <c r="Z77" s="109"/>
      <c r="AA77" s="109"/>
      <c r="AB77" s="37"/>
    </row>
    <row r="78" ht="33.75" hidden="1" customHeight="1" spans="1:28">
      <c r="A78" s="30"/>
      <c r="B78" s="38" t="s">
        <v>206</v>
      </c>
      <c r="C78" s="67" t="s">
        <v>37</v>
      </c>
      <c r="D78" s="62" t="s">
        <v>29</v>
      </c>
      <c r="E78" s="38" t="s">
        <v>94</v>
      </c>
      <c r="F78" s="38">
        <v>32768</v>
      </c>
      <c r="G78" s="38"/>
      <c r="H78" s="38"/>
      <c r="I78" s="97" t="s">
        <v>199</v>
      </c>
      <c r="J78" s="72">
        <v>0.8</v>
      </c>
      <c r="K78" s="72">
        <v>2</v>
      </c>
      <c r="L78" s="97"/>
      <c r="M78" s="98"/>
      <c r="N78" s="97"/>
      <c r="O78" s="97"/>
      <c r="P78" s="97"/>
      <c r="Q78" s="38">
        <v>50</v>
      </c>
      <c r="R78" s="107">
        <v>166.666666666667</v>
      </c>
      <c r="S78" s="108"/>
      <c r="T78" s="108"/>
      <c r="U78" s="72">
        <v>15000</v>
      </c>
      <c r="V78" s="109">
        <v>1200000</v>
      </c>
      <c r="W78" s="109">
        <v>600000</v>
      </c>
      <c r="X78" s="110">
        <v>14400000</v>
      </c>
      <c r="Y78" s="109">
        <f>V78*60</f>
        <v>72000000</v>
      </c>
      <c r="Z78" s="109">
        <f>V78*60*24</f>
        <v>1728000000</v>
      </c>
      <c r="AA78" s="109"/>
      <c r="AB78" s="37"/>
    </row>
    <row r="79" ht="33.75" hidden="1" customHeight="1" spans="1:28">
      <c r="A79" s="30"/>
      <c r="B79" s="30" t="s">
        <v>207</v>
      </c>
      <c r="C79" s="67" t="s">
        <v>37</v>
      </c>
      <c r="D79" s="62"/>
      <c r="E79" s="38" t="s">
        <v>94</v>
      </c>
      <c r="F79" s="38">
        <v>32768</v>
      </c>
      <c r="G79" s="38"/>
      <c r="H79" s="38"/>
      <c r="I79" s="97" t="s">
        <v>199</v>
      </c>
      <c r="J79" s="72">
        <v>0.8</v>
      </c>
      <c r="K79" s="72">
        <v>2</v>
      </c>
      <c r="L79" s="97"/>
      <c r="M79" s="98"/>
      <c r="N79" s="97"/>
      <c r="O79" s="97"/>
      <c r="P79" s="97"/>
      <c r="Q79" s="38">
        <v>50</v>
      </c>
      <c r="R79" s="107">
        <v>166.666666666667</v>
      </c>
      <c r="S79" s="108"/>
      <c r="T79" s="108"/>
      <c r="U79" s="72">
        <v>15000</v>
      </c>
      <c r="V79" s="109">
        <v>6000000</v>
      </c>
      <c r="W79" s="109">
        <v>600000</v>
      </c>
      <c r="X79" s="110">
        <v>14400000</v>
      </c>
      <c r="Y79" s="109">
        <f>V79*60</f>
        <v>360000000</v>
      </c>
      <c r="Z79" s="109">
        <f>V79*60*24</f>
        <v>8640000000</v>
      </c>
      <c r="AA79" s="109"/>
      <c r="AB79" s="37"/>
    </row>
    <row r="80" ht="33.75" hidden="1" customHeight="1" spans="1:28">
      <c r="A80" s="30"/>
      <c r="B80" s="38" t="s">
        <v>208</v>
      </c>
      <c r="C80" s="67" t="s">
        <v>37</v>
      </c>
      <c r="D80" s="62"/>
      <c r="E80" s="38" t="s">
        <v>87</v>
      </c>
      <c r="F80" s="38">
        <f>128*1024</f>
        <v>131072</v>
      </c>
      <c r="G80" s="38"/>
      <c r="H80" s="38"/>
      <c r="I80" s="97" t="s">
        <v>209</v>
      </c>
      <c r="J80" s="72">
        <f>0.005*1000</f>
        <v>5</v>
      </c>
      <c r="K80" s="72">
        <f>0.009*1000</f>
        <v>9</v>
      </c>
      <c r="L80" s="97">
        <v>393178.7812</v>
      </c>
      <c r="M80" s="98">
        <v>319355.5322</v>
      </c>
      <c r="N80" s="97">
        <f>L80*J80</f>
        <v>1965893.906</v>
      </c>
      <c r="O80" s="97">
        <f>M80*K80</f>
        <v>2874199.7898</v>
      </c>
      <c r="P80" s="97">
        <f>SUM(N80:O80)</f>
        <v>4840093.6958</v>
      </c>
      <c r="Q80" s="38">
        <v>15</v>
      </c>
      <c r="R80" s="107">
        <f>U80/60</f>
        <v>16.6666666666667</v>
      </c>
      <c r="S80" s="108"/>
      <c r="T80" s="108"/>
      <c r="U80" s="72">
        <v>1000</v>
      </c>
      <c r="V80" s="109">
        <v>400000</v>
      </c>
      <c r="W80" s="109">
        <f>U80*60</f>
        <v>60000</v>
      </c>
      <c r="X80" s="110">
        <f>W80*24</f>
        <v>1440000</v>
      </c>
      <c r="Y80" s="109">
        <f>V80*60</f>
        <v>24000000</v>
      </c>
      <c r="Z80" s="109">
        <f>V80*60*24</f>
        <v>576000000</v>
      </c>
      <c r="AA80" s="109">
        <f>X80*$AA$1</f>
        <v>43200000</v>
      </c>
      <c r="AB80" s="37"/>
    </row>
    <row r="81" ht="33.75" hidden="1" customHeight="1" spans="1:28">
      <c r="A81" s="30"/>
      <c r="B81" s="38" t="s">
        <v>210</v>
      </c>
      <c r="C81" s="67" t="s">
        <v>37</v>
      </c>
      <c r="D81" s="62"/>
      <c r="E81" s="38" t="s">
        <v>211</v>
      </c>
      <c r="F81" s="38">
        <f>256*1024</f>
        <v>262144</v>
      </c>
      <c r="G81" s="38"/>
      <c r="H81" s="38"/>
      <c r="I81" s="97" t="s">
        <v>209</v>
      </c>
      <c r="J81" s="72">
        <f>0.005*1000</f>
        <v>5</v>
      </c>
      <c r="K81" s="72">
        <f>0.009*1000</f>
        <v>9</v>
      </c>
      <c r="L81" s="97">
        <v>393178.7812</v>
      </c>
      <c r="M81" s="98">
        <v>319355.5322</v>
      </c>
      <c r="N81" s="97">
        <f>L81*J81</f>
        <v>1965893.906</v>
      </c>
      <c r="O81" s="97">
        <f>M81*K81</f>
        <v>2874199.7898</v>
      </c>
      <c r="P81" s="97">
        <f>SUM(N81:O81)</f>
        <v>4840093.6958</v>
      </c>
      <c r="Q81" s="38">
        <v>25</v>
      </c>
      <c r="R81" s="107">
        <f>U81/60</f>
        <v>16.6666666666667</v>
      </c>
      <c r="S81" s="108"/>
      <c r="T81" s="108"/>
      <c r="U81" s="72">
        <v>1000</v>
      </c>
      <c r="V81" s="109">
        <v>400000</v>
      </c>
      <c r="W81" s="109">
        <f>U81*60</f>
        <v>60000</v>
      </c>
      <c r="X81" s="110">
        <f>W81*24</f>
        <v>1440000</v>
      </c>
      <c r="Y81" s="109">
        <f>V81*60</f>
        <v>24000000</v>
      </c>
      <c r="Z81" s="109">
        <f>V81*60*24</f>
        <v>576000000</v>
      </c>
      <c r="AA81" s="109">
        <f>X81*$AA$1</f>
        <v>43200000</v>
      </c>
      <c r="AB81" s="57"/>
    </row>
    <row r="82" ht="33.75" hidden="1" customHeight="1" spans="1:28">
      <c r="A82" s="90" t="s">
        <v>212</v>
      </c>
      <c r="B82" s="14" t="s">
        <v>213</v>
      </c>
      <c r="C82" s="14"/>
      <c r="D82" s="14"/>
      <c r="E82" s="38" t="s">
        <v>50</v>
      </c>
      <c r="F82" s="69"/>
      <c r="G82" s="69"/>
      <c r="H82" s="69"/>
      <c r="I82" s="104" t="s">
        <v>190</v>
      </c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15"/>
      <c r="X82" s="115"/>
      <c r="Y82" s="115"/>
      <c r="Z82" s="115"/>
      <c r="AA82" s="115"/>
      <c r="AB82" s="43"/>
    </row>
    <row r="83" ht="33.75" hidden="1" customHeight="1" spans="1:28">
      <c r="A83" s="70"/>
      <c r="B83" s="14" t="s">
        <v>214</v>
      </c>
      <c r="C83" s="14"/>
      <c r="D83" s="14"/>
      <c r="E83" s="38" t="s">
        <v>50</v>
      </c>
      <c r="F83" s="69"/>
      <c r="G83" s="69"/>
      <c r="H83" s="69"/>
      <c r="I83" s="104" t="s">
        <v>190</v>
      </c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15"/>
      <c r="X83" s="115"/>
      <c r="Y83" s="115"/>
      <c r="Z83" s="115"/>
      <c r="AA83" s="115"/>
      <c r="AB83" s="43"/>
    </row>
    <row r="84" ht="33.75" customHeight="1" spans="1:28">
      <c r="A84" s="30" t="s">
        <v>215</v>
      </c>
      <c r="B84" s="30" t="s">
        <v>56</v>
      </c>
      <c r="C84" s="67" t="s">
        <v>29</v>
      </c>
      <c r="D84" s="62" t="s">
        <v>29</v>
      </c>
      <c r="E84" s="38" t="s">
        <v>216</v>
      </c>
      <c r="F84" s="38">
        <f>32768*2</f>
        <v>65536</v>
      </c>
      <c r="G84" s="38"/>
      <c r="H84" s="38">
        <f>8*1024</f>
        <v>8192</v>
      </c>
      <c r="I84" s="33"/>
      <c r="J84" s="72">
        <f>2</f>
        <v>2</v>
      </c>
      <c r="K84" s="72">
        <f>8</f>
        <v>8</v>
      </c>
      <c r="L84" s="72"/>
      <c r="M84" s="100"/>
      <c r="N84" s="72">
        <f>L84*J84</f>
        <v>0</v>
      </c>
      <c r="O84" s="72">
        <f>M84*K84</f>
        <v>0</v>
      </c>
      <c r="P84" s="72">
        <f>SUM(N84:O84)</f>
        <v>0</v>
      </c>
      <c r="Q84" s="33"/>
      <c r="R84" s="107">
        <f>U84/60</f>
        <v>500</v>
      </c>
      <c r="S84" s="114"/>
      <c r="T84" s="114"/>
      <c r="U84" s="72">
        <v>30000</v>
      </c>
      <c r="V84" s="110">
        <v>5000000</v>
      </c>
      <c r="W84" s="110">
        <f>U84*60</f>
        <v>1800000</v>
      </c>
      <c r="X84" s="110"/>
      <c r="Y84" s="110">
        <f>V84*60</f>
        <v>300000000</v>
      </c>
      <c r="AB84" s="148" t="s">
        <v>217</v>
      </c>
    </row>
    <row r="85" ht="33.75" customHeight="1" spans="1:28">
      <c r="A85" s="30"/>
      <c r="B85" s="30" t="s">
        <v>58</v>
      </c>
      <c r="C85" s="67" t="s">
        <v>29</v>
      </c>
      <c r="D85" s="62"/>
      <c r="E85" s="135" t="s">
        <v>216</v>
      </c>
      <c r="F85" s="38">
        <f>32768*2</f>
        <v>65536</v>
      </c>
      <c r="G85" s="38" t="s">
        <v>218</v>
      </c>
      <c r="H85" s="38">
        <f>8*1024</f>
        <v>8192</v>
      </c>
      <c r="I85" s="72" t="s">
        <v>219</v>
      </c>
      <c r="J85" s="33">
        <v>4</v>
      </c>
      <c r="K85" s="33">
        <v>16</v>
      </c>
      <c r="L85" s="72">
        <v>30000</v>
      </c>
      <c r="M85" s="100">
        <v>15000</v>
      </c>
      <c r="N85" s="72">
        <f>L85*J85</f>
        <v>120000</v>
      </c>
      <c r="O85" s="72">
        <f>M85*K85</f>
        <v>240000</v>
      </c>
      <c r="P85" s="72">
        <f>SUM(N85:O85)</f>
        <v>360000</v>
      </c>
      <c r="Q85" s="33">
        <v>25</v>
      </c>
      <c r="R85" s="107">
        <f>U85/60</f>
        <v>500</v>
      </c>
      <c r="S85" s="114"/>
      <c r="T85" s="114"/>
      <c r="U85" s="72">
        <v>30000</v>
      </c>
      <c r="V85" s="110">
        <v>5000000</v>
      </c>
      <c r="W85" s="110">
        <f>U85*60</f>
        <v>1800000</v>
      </c>
      <c r="X85" s="110"/>
      <c r="Y85" s="110">
        <f>V85*60</f>
        <v>300000000</v>
      </c>
      <c r="AB85" s="42"/>
    </row>
    <row r="86" ht="33.75" hidden="1" customHeight="1" spans="1:28">
      <c r="A86" s="30" t="s">
        <v>220</v>
      </c>
      <c r="B86" s="136" t="s">
        <v>221</v>
      </c>
      <c r="C86" s="67" t="s">
        <v>37</v>
      </c>
      <c r="D86" s="67"/>
      <c r="E86" s="38" t="s">
        <v>67</v>
      </c>
      <c r="F86" s="69">
        <f>8*1024</f>
        <v>8192</v>
      </c>
      <c r="G86" s="69"/>
      <c r="H86" s="69"/>
      <c r="I86" s="104" t="s">
        <v>176</v>
      </c>
      <c r="J86" s="104">
        <f>12</f>
        <v>12</v>
      </c>
      <c r="K86" s="104">
        <f>12</f>
        <v>12</v>
      </c>
      <c r="L86" s="104"/>
      <c r="M86" s="104"/>
      <c r="N86" s="97"/>
      <c r="O86" s="104"/>
      <c r="P86" s="104" t="e">
        <f>#REF!*#REF!/1000</f>
        <v>#REF!</v>
      </c>
      <c r="Q86" s="69">
        <v>17</v>
      </c>
      <c r="R86" s="141">
        <f>U86/60</f>
        <v>166.666666666667</v>
      </c>
      <c r="S86" s="142"/>
      <c r="T86" s="142"/>
      <c r="U86" s="97">
        <v>10000</v>
      </c>
      <c r="V86" s="143">
        <v>2000000</v>
      </c>
      <c r="W86" s="8"/>
      <c r="X86" s="8"/>
      <c r="Y86" s="8"/>
      <c r="Z86" s="8"/>
      <c r="AA86" s="8"/>
      <c r="AB86" s="43" t="s">
        <v>222</v>
      </c>
    </row>
    <row r="87" ht="33.75" hidden="1" customHeight="1" spans="1:28">
      <c r="A87" s="30"/>
      <c r="B87" s="136" t="s">
        <v>223</v>
      </c>
      <c r="C87" s="67" t="s">
        <v>37</v>
      </c>
      <c r="D87" s="67"/>
      <c r="E87" s="38" t="s">
        <v>94</v>
      </c>
      <c r="F87" s="69">
        <f>32*1024</f>
        <v>32768</v>
      </c>
      <c r="G87" s="69"/>
      <c r="H87" s="69"/>
      <c r="I87" s="104" t="s">
        <v>224</v>
      </c>
      <c r="J87" s="104">
        <f>24</f>
        <v>24</v>
      </c>
      <c r="K87" s="104">
        <f>24</f>
        <v>24</v>
      </c>
      <c r="L87" s="104"/>
      <c r="M87" s="104"/>
      <c r="N87" s="97"/>
      <c r="O87" s="104"/>
      <c r="P87" s="104" t="e">
        <f>#REF!*#REF!/1000</f>
        <v>#REF!</v>
      </c>
      <c r="Q87" s="69">
        <v>26</v>
      </c>
      <c r="R87" s="141">
        <f>U87/60</f>
        <v>166.666666666667</v>
      </c>
      <c r="S87" s="142"/>
      <c r="T87" s="142"/>
      <c r="U87" s="97">
        <v>10000</v>
      </c>
      <c r="V87" s="143">
        <v>2000000</v>
      </c>
      <c r="W87" s="144"/>
      <c r="X87" s="144"/>
      <c r="Y87" s="144"/>
      <c r="Z87" s="144"/>
      <c r="AA87" s="144"/>
      <c r="AB87" s="30"/>
    </row>
    <row r="88" ht="33.75" hidden="1" customHeight="1" spans="1:28">
      <c r="A88" s="30"/>
      <c r="B88" s="136" t="s">
        <v>225</v>
      </c>
      <c r="C88" s="67" t="s">
        <v>37</v>
      </c>
      <c r="D88" s="67"/>
      <c r="E88" s="38" t="s">
        <v>87</v>
      </c>
      <c r="F88" s="69">
        <f>128*1024</f>
        <v>131072</v>
      </c>
      <c r="G88" s="69"/>
      <c r="H88" s="69"/>
      <c r="I88" s="104" t="s">
        <v>226</v>
      </c>
      <c r="J88" s="104">
        <f>60</f>
        <v>60</v>
      </c>
      <c r="K88" s="104">
        <f>60</f>
        <v>60</v>
      </c>
      <c r="L88" s="104"/>
      <c r="M88" s="104"/>
      <c r="N88" s="97"/>
      <c r="O88" s="104"/>
      <c r="P88" s="104" t="e">
        <f>#REF!*#REF!/1000</f>
        <v>#REF!</v>
      </c>
      <c r="Q88" s="69"/>
      <c r="R88" s="141">
        <f>U88/60</f>
        <v>166.666666666667</v>
      </c>
      <c r="S88" s="142"/>
      <c r="T88" s="142"/>
      <c r="U88" s="97">
        <v>10000</v>
      </c>
      <c r="V88" s="145">
        <v>2000000</v>
      </c>
      <c r="W88" s="89"/>
      <c r="X88" s="89"/>
      <c r="Y88" s="89"/>
      <c r="Z88" s="89"/>
      <c r="AA88" s="89"/>
      <c r="AB88" s="30"/>
    </row>
    <row r="89" ht="38.25" customHeight="1" spans="1:28">
      <c r="A89" s="90" t="s">
        <v>227</v>
      </c>
      <c r="B89" s="30" t="s">
        <v>228</v>
      </c>
      <c r="C89" s="67" t="s">
        <v>29</v>
      </c>
      <c r="D89" s="62"/>
      <c r="E89" s="137" t="s">
        <v>216</v>
      </c>
      <c r="F89" s="38">
        <f>32768*2</f>
        <v>65536</v>
      </c>
      <c r="G89" s="38"/>
      <c r="H89" s="38">
        <f>8*1024</f>
        <v>8192</v>
      </c>
      <c r="I89" s="72" t="s">
        <v>229</v>
      </c>
      <c r="J89" s="72">
        <f>2</f>
        <v>2</v>
      </c>
      <c r="K89" s="72">
        <f>8</f>
        <v>8</v>
      </c>
      <c r="L89" s="72">
        <v>393178.7812</v>
      </c>
      <c r="M89" s="100">
        <v>319355.5322</v>
      </c>
      <c r="N89" s="72">
        <f>L89*J89</f>
        <v>786357.5624</v>
      </c>
      <c r="O89" s="72">
        <f>M89*K89</f>
        <v>2554844.2576</v>
      </c>
      <c r="P89" s="72">
        <f>SUM(N89:O89)</f>
        <v>3341201.82</v>
      </c>
      <c r="Q89" s="38"/>
      <c r="R89" s="107"/>
      <c r="S89" s="111"/>
      <c r="T89" s="111"/>
      <c r="U89" s="146"/>
      <c r="V89" s="146"/>
      <c r="W89" s="110">
        <f>U89*60</f>
        <v>0</v>
      </c>
      <c r="X89" s="110"/>
      <c r="Y89" s="110">
        <f>V89*60</f>
        <v>0</v>
      </c>
      <c r="Z89" s="109">
        <f>V89*60*24</f>
        <v>0</v>
      </c>
      <c r="AA89" s="117"/>
      <c r="AB89" s="57" t="s">
        <v>230</v>
      </c>
    </row>
    <row r="90" ht="35.25" hidden="1" customHeight="1" spans="1:28">
      <c r="A90" s="65"/>
      <c r="B90" s="38" t="s">
        <v>231</v>
      </c>
      <c r="C90" s="67" t="s">
        <v>37</v>
      </c>
      <c r="D90" s="14"/>
      <c r="E90" s="38" t="s">
        <v>87</v>
      </c>
      <c r="F90" s="38">
        <f>128*1024</f>
        <v>131072</v>
      </c>
      <c r="G90" s="69"/>
      <c r="H90" s="69"/>
      <c r="I90" s="97" t="s">
        <v>232</v>
      </c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72"/>
    </row>
    <row r="91" ht="44.25" customHeight="1" spans="1:28">
      <c r="A91" s="70"/>
      <c r="B91" s="135" t="s">
        <v>233</v>
      </c>
      <c r="C91" s="67" t="s">
        <v>29</v>
      </c>
      <c r="D91" s="62"/>
      <c r="E91" s="135" t="s">
        <v>216</v>
      </c>
      <c r="F91" s="38">
        <f>32768*2</f>
        <v>65536</v>
      </c>
      <c r="G91" s="38" t="s">
        <v>218</v>
      </c>
      <c r="H91" s="38">
        <f>8*1024</f>
        <v>8192</v>
      </c>
      <c r="I91" s="72" t="s">
        <v>219</v>
      </c>
      <c r="J91" s="33">
        <v>4</v>
      </c>
      <c r="K91" s="33">
        <v>16</v>
      </c>
      <c r="L91" s="72"/>
      <c r="M91" s="100"/>
      <c r="N91" s="72">
        <f>L91*J91</f>
        <v>0</v>
      </c>
      <c r="O91" s="72">
        <f>M91*K91</f>
        <v>0</v>
      </c>
      <c r="P91" s="72">
        <f>SUM(N91:O91)</f>
        <v>0</v>
      </c>
      <c r="Q91" s="33"/>
      <c r="R91" s="107"/>
      <c r="S91" s="114"/>
      <c r="T91" s="114"/>
      <c r="U91" s="33"/>
      <c r="V91" s="33"/>
      <c r="W91" s="110"/>
      <c r="X91" s="110"/>
      <c r="Y91" s="110"/>
      <c r="AB91" s="42"/>
    </row>
    <row r="92" ht="33.75" hidden="1" customHeight="1" spans="1:28">
      <c r="A92" s="65" t="s">
        <v>234</v>
      </c>
      <c r="B92" s="138" t="s">
        <v>235</v>
      </c>
      <c r="C92" s="138"/>
      <c r="D92" s="138"/>
      <c r="E92" s="66" t="s">
        <v>67</v>
      </c>
      <c r="F92" s="6"/>
      <c r="G92" s="6"/>
      <c r="H92" s="6"/>
      <c r="I92" s="114" t="s">
        <v>236</v>
      </c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AB92" s="42"/>
    </row>
    <row r="93" ht="33.75" hidden="1" customHeight="1" spans="1:28">
      <c r="A93" s="65"/>
      <c r="B93" s="14" t="s">
        <v>237</v>
      </c>
      <c r="C93" s="14"/>
      <c r="D93" s="14"/>
      <c r="E93" s="38" t="s">
        <v>238</v>
      </c>
      <c r="F93" s="6"/>
      <c r="G93" s="6"/>
      <c r="H93" s="6"/>
      <c r="I93" s="114" t="s">
        <v>154</v>
      </c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AB93" s="42"/>
    </row>
    <row r="94" ht="33.75" hidden="1" customHeight="1" spans="1:28">
      <c r="A94" s="65"/>
      <c r="B94" s="14" t="s">
        <v>239</v>
      </c>
      <c r="C94" s="14"/>
      <c r="D94" s="14"/>
      <c r="E94" s="38" t="s">
        <v>67</v>
      </c>
      <c r="F94" s="6"/>
      <c r="G94" s="6"/>
      <c r="H94" s="6"/>
      <c r="I94" s="114" t="s">
        <v>240</v>
      </c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AB94" s="42"/>
    </row>
    <row r="95" ht="33.75" hidden="1" customHeight="1" spans="1:28">
      <c r="A95" s="65"/>
      <c r="B95" s="14" t="s">
        <v>241</v>
      </c>
      <c r="C95" s="14"/>
      <c r="D95" s="14"/>
      <c r="E95" s="38" t="s">
        <v>67</v>
      </c>
      <c r="F95" s="6"/>
      <c r="G95" s="6"/>
      <c r="H95" s="6"/>
      <c r="I95" s="114" t="s">
        <v>240</v>
      </c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AB95" s="42"/>
    </row>
    <row r="96" ht="33.75" hidden="1" customHeight="1" spans="1:28">
      <c r="A96" s="70"/>
      <c r="B96" s="14" t="s">
        <v>242</v>
      </c>
      <c r="C96" s="14"/>
      <c r="D96" s="14"/>
      <c r="E96" s="38" t="s">
        <v>243</v>
      </c>
      <c r="F96" s="6"/>
      <c r="G96" s="6"/>
      <c r="H96" s="6"/>
      <c r="I96" s="114" t="s">
        <v>170</v>
      </c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AB96" s="42"/>
    </row>
    <row r="97" ht="33.75" hidden="1" customHeight="1" spans="1:28">
      <c r="A97" s="30" t="s">
        <v>244</v>
      </c>
      <c r="B97" s="14" t="s">
        <v>245</v>
      </c>
      <c r="C97" s="14"/>
      <c r="D97" s="14"/>
      <c r="E97" s="38" t="s">
        <v>87</v>
      </c>
      <c r="F97" s="69"/>
      <c r="G97" s="69"/>
      <c r="H97" s="69"/>
      <c r="I97" s="97" t="s">
        <v>246</v>
      </c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147"/>
      <c r="X97" s="147"/>
      <c r="Y97" s="147"/>
      <c r="Z97" s="147"/>
      <c r="AA97" s="147"/>
      <c r="AB97" s="33"/>
    </row>
    <row r="98" ht="33.75" hidden="1" customHeight="1" spans="1:28">
      <c r="A98" s="30"/>
      <c r="B98" s="14" t="s">
        <v>247</v>
      </c>
      <c r="C98" s="14"/>
      <c r="D98" s="14"/>
      <c r="E98" s="38" t="s">
        <v>45</v>
      </c>
      <c r="F98" s="69"/>
      <c r="G98" s="69"/>
      <c r="H98" s="69"/>
      <c r="I98" s="97" t="s">
        <v>248</v>
      </c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72"/>
    </row>
    <row r="99" ht="33.75" hidden="1" customHeight="1" spans="1:28">
      <c r="A99" s="30"/>
      <c r="B99" s="14" t="s">
        <v>249</v>
      </c>
      <c r="C99" s="14"/>
      <c r="D99" s="14"/>
      <c r="E99" s="38" t="s">
        <v>94</v>
      </c>
      <c r="F99" s="69"/>
      <c r="G99" s="69"/>
      <c r="H99" s="69"/>
      <c r="I99" s="97" t="s">
        <v>250</v>
      </c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72"/>
    </row>
    <row r="100" ht="33.75" hidden="1" customHeight="1" spans="1:28">
      <c r="A100" s="30"/>
      <c r="B100" s="14" t="s">
        <v>251</v>
      </c>
      <c r="C100" s="14"/>
      <c r="D100" s="14"/>
      <c r="E100" s="38" t="s">
        <v>87</v>
      </c>
      <c r="F100" s="69"/>
      <c r="G100" s="69"/>
      <c r="H100" s="69"/>
      <c r="I100" s="97" t="s">
        <v>252</v>
      </c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72"/>
    </row>
    <row r="101" ht="33.75" hidden="1" customHeight="1" spans="1:28">
      <c r="A101" s="30"/>
      <c r="B101" s="14" t="s">
        <v>253</v>
      </c>
      <c r="C101" s="14"/>
      <c r="D101" s="14"/>
      <c r="E101" s="38" t="s">
        <v>94</v>
      </c>
      <c r="F101" s="69"/>
      <c r="G101" s="69"/>
      <c r="H101" s="69"/>
      <c r="I101" s="97" t="s">
        <v>254</v>
      </c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72"/>
    </row>
    <row r="102" ht="39.75" hidden="1" customHeight="1" spans="1:28">
      <c r="A102" s="30" t="s">
        <v>255</v>
      </c>
      <c r="B102" s="72" t="s">
        <v>256</v>
      </c>
      <c r="C102" s="72" t="s">
        <v>29</v>
      </c>
      <c r="D102" s="72"/>
      <c r="E102" s="38" t="s">
        <v>182</v>
      </c>
      <c r="F102" s="69"/>
      <c r="G102" s="69"/>
      <c r="H102" s="69"/>
      <c r="I102" s="97" t="s">
        <v>257</v>
      </c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72"/>
    </row>
    <row r="103" ht="33.75" hidden="1" customHeight="1" spans="1:28">
      <c r="A103" s="30"/>
      <c r="B103" s="72" t="s">
        <v>258</v>
      </c>
      <c r="C103" s="72"/>
      <c r="D103" s="72"/>
      <c r="E103" s="38" t="s">
        <v>182</v>
      </c>
      <c r="F103" s="69"/>
      <c r="G103" s="69"/>
      <c r="H103" s="69"/>
      <c r="I103" s="97" t="s">
        <v>259</v>
      </c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72"/>
    </row>
    <row r="104" ht="33.75" hidden="1" customHeight="1" spans="1:28">
      <c r="A104" s="30"/>
      <c r="B104" s="72" t="s">
        <v>260</v>
      </c>
      <c r="C104" s="72"/>
      <c r="D104" s="72"/>
      <c r="E104" s="38" t="s">
        <v>182</v>
      </c>
      <c r="F104" s="69"/>
      <c r="G104" s="69"/>
      <c r="H104" s="69"/>
      <c r="I104" s="97" t="s">
        <v>261</v>
      </c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72"/>
    </row>
    <row r="105" ht="68.85" hidden="1" customHeight="1" spans="1:29">
      <c r="A105" s="90" t="s">
        <v>262</v>
      </c>
      <c r="B105" s="14" t="s">
        <v>263</v>
      </c>
      <c r="C105" s="14"/>
      <c r="D105" s="14"/>
      <c r="E105" s="38" t="s">
        <v>30</v>
      </c>
      <c r="F105" s="69"/>
      <c r="G105" s="69"/>
      <c r="H105" s="69"/>
      <c r="I105" s="97" t="s">
        <v>264</v>
      </c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>
        <v>1000</v>
      </c>
      <c r="V105" s="72" t="s">
        <v>265</v>
      </c>
      <c r="W105" s="97"/>
      <c r="X105" s="97"/>
      <c r="Y105" s="97"/>
      <c r="Z105" s="97"/>
      <c r="AA105" s="97"/>
      <c r="AB105" s="149" t="s">
        <v>266</v>
      </c>
      <c r="AC105" s="12"/>
    </row>
    <row r="106" ht="45.75" hidden="1" customHeight="1" spans="1:28">
      <c r="A106" s="65"/>
      <c r="B106" s="14" t="s">
        <v>267</v>
      </c>
      <c r="C106" s="72" t="s">
        <v>29</v>
      </c>
      <c r="D106" s="14"/>
      <c r="E106" s="38" t="s">
        <v>30</v>
      </c>
      <c r="F106" s="69"/>
      <c r="G106" s="69"/>
      <c r="H106" s="69"/>
      <c r="I106" s="97" t="s">
        <v>268</v>
      </c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>
        <v>360</v>
      </c>
      <c r="V106" s="72" t="s">
        <v>265</v>
      </c>
      <c r="W106" s="97"/>
      <c r="X106" s="97"/>
      <c r="Y106" s="97"/>
      <c r="Z106" s="97"/>
      <c r="AA106" s="97"/>
      <c r="AB106" s="149"/>
    </row>
    <row r="107" ht="68.85" hidden="1" customHeight="1" spans="1:28">
      <c r="A107" s="70"/>
      <c r="B107" s="14" t="s">
        <v>269</v>
      </c>
      <c r="C107" s="14"/>
      <c r="D107" s="14"/>
      <c r="E107" s="38"/>
      <c r="F107" s="69"/>
      <c r="G107" s="69"/>
      <c r="H107" s="69"/>
      <c r="I107" s="97" t="s">
        <v>270</v>
      </c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>
        <v>360</v>
      </c>
      <c r="V107" s="72">
        <v>120000</v>
      </c>
      <c r="W107" s="97"/>
      <c r="X107" s="97"/>
      <c r="Y107" s="97"/>
      <c r="Z107" s="97"/>
      <c r="AA107" s="97"/>
      <c r="AB107" s="149"/>
    </row>
    <row r="108" ht="68.85" hidden="1" customHeight="1" spans="1:28">
      <c r="A108" s="30" t="s">
        <v>271</v>
      </c>
      <c r="B108" s="72" t="s">
        <v>272</v>
      </c>
      <c r="C108" s="72"/>
      <c r="D108" s="72"/>
      <c r="E108" s="38" t="s">
        <v>94</v>
      </c>
      <c r="F108" s="69"/>
      <c r="G108" s="69"/>
      <c r="H108" s="69"/>
      <c r="I108" s="104" t="s">
        <v>273</v>
      </c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4"/>
    </row>
    <row r="109" hidden="1" spans="2:28">
      <c r="B109" s="139"/>
      <c r="R109"/>
      <c r="S109"/>
      <c r="T109"/>
      <c r="AB109"/>
    </row>
    <row r="110" hidden="1" spans="2:28">
      <c r="B110" s="139"/>
      <c r="R110"/>
      <c r="S110"/>
      <c r="T110"/>
      <c r="AB110"/>
    </row>
    <row r="111" ht="130.15" hidden="1" spans="2:28">
      <c r="B111" s="139" t="str">
        <f>_xlfn.DISPIMG("ID_591D579C54AE462E9458F2030A973837",1)</f>
        <v>=DISPIMG("ID_591D579C54AE462E9458F2030A973837",1)</v>
      </c>
      <c r="R111"/>
      <c r="S111"/>
      <c r="T111"/>
      <c r="AB111"/>
    </row>
    <row r="112" hidden="1" spans="2:28">
      <c r="B112" s="139"/>
      <c r="AB112"/>
    </row>
    <row r="113" hidden="1" spans="2:28">
      <c r="B113" s="139"/>
      <c r="AB113"/>
    </row>
    <row r="114" hidden="1" spans="2:28">
      <c r="B114" s="139"/>
      <c r="AB114"/>
    </row>
    <row r="115" hidden="1" spans="2:28">
      <c r="B115" s="139"/>
      <c r="AB115"/>
    </row>
    <row r="116" hidden="1" spans="2:28">
      <c r="B116" s="139"/>
      <c r="AB116"/>
    </row>
    <row r="117" hidden="1" spans="2:28">
      <c r="B117" s="139"/>
      <c r="AB117"/>
    </row>
    <row r="118" ht="17.25" customHeight="1"/>
    <row r="119" ht="17.25" customHeight="1"/>
    <row r="120" ht="15.75" customHeight="1"/>
  </sheetData>
  <sheetProtection formatCells="0" insertHyperlinks="0" autoFilter="0"/>
  <autoFilter xmlns:etc="http://www.wps.cn/officeDocument/2017/etCustomData" ref="A1:AB120" etc:filterBottomFollowUsedRange="1">
    <filterColumn colId="2">
      <customFilters>
        <customFilter operator="equal" val="是"/>
      </customFilters>
    </filterColumn>
    <extLst/>
  </autoFilter>
  <mergeCells count="26">
    <mergeCell ref="A2:A9"/>
    <mergeCell ref="A10:A15"/>
    <mergeCell ref="A16:A22"/>
    <mergeCell ref="A24:A47"/>
    <mergeCell ref="A48:A50"/>
    <mergeCell ref="A51:A56"/>
    <mergeCell ref="A57:A61"/>
    <mergeCell ref="A62:A66"/>
    <mergeCell ref="A67:A70"/>
    <mergeCell ref="A71:A81"/>
    <mergeCell ref="A82:A83"/>
    <mergeCell ref="A84:A85"/>
    <mergeCell ref="A86:A88"/>
    <mergeCell ref="A89:A91"/>
    <mergeCell ref="A92:A96"/>
    <mergeCell ref="A97:A101"/>
    <mergeCell ref="A102:A104"/>
    <mergeCell ref="A105:A107"/>
    <mergeCell ref="AB32:AB33"/>
    <mergeCell ref="AB36:AB37"/>
    <mergeCell ref="AB43:AB45"/>
    <mergeCell ref="AB51:AB56"/>
    <mergeCell ref="AB62:AB66"/>
    <mergeCell ref="AB74:AB80"/>
    <mergeCell ref="AB86:AB88"/>
    <mergeCell ref="AB105:AB107"/>
  </mergeCells>
  <hyperlinks>
    <hyperlink ref="AB4" r:id="rId1" display="Azure OpenAI 服务定价"/>
    <hyperlink ref="AB86" r:id="rId2" display="https://platform.moonshot.cn/docs/price/limit" tooltip="https://platform.moonshot.cn/docs/price/limit"/>
    <hyperlink ref="AB62" r:id="rId3" display="https://platform.lingyiwanwu.com/docs#%E8%B4%A6%E5%8F%B7%E7%AD%89%E7%BA%A7%E5%92%8C%E9%99%90%E9%80%9F"/>
    <hyperlink ref="AB27" r:id="rId4" display="qwen2博客"/>
    <hyperlink ref="AB51" r:id="rId5" display="https://open.bigmodel.cn/dev/howuse/rate-limits/tiers?tab=0"/>
    <hyperlink ref="AB17" r:id="rId6" display="Token量包预付费"/>
    <hyperlink ref="AB25" r:id="rId7" location="/model-market" display="百炼模型广场"/>
    <hyperlink ref="AB24" r:id="rId8" display="全系模型列表"/>
    <hyperlink ref="AB2" r:id="rId9" location="gpt-4" display="Azure OpenAI 服务模型详情"/>
    <hyperlink ref="E1" r:id="rId10" display="上下文长度(token  通常 1 个中文词语、1 个英文单词、1 个数字或 1 个符号计为 1 个 token。&#10;1个Token通常对应1.5-1.8个汉字, 约等于 3~4个字母, &#10;1 个英文字符 ≈ 0.3 个 token。&#10;1 个中文字符 ≈ 0.6 个 token。&#10;图片转换为Token的规则较为复杂，依据图像的分辨率按比例换算。&#10;例如，分辨率为512*512像素的图像约等于334个Token，且图像的长或宽非28的整数倍时，会向上取整至28的整数倍计算。一张图最少4个Token，&#10;)"/>
    <hyperlink ref="AB36" r:id="rId11" display="通义千问全系模型上下文,费用介绍"/>
    <hyperlink ref="AB72" r:id="rId12" display="模型服务计费"/>
    <hyperlink ref="AB89" r:id="rId13" display="价格"/>
    <hyperlink ref="AB74" r:id="rId14" display="模型广场"/>
    <hyperlink ref="AB84" r:id="rId15" display="模型"/>
    <hyperlink ref="AB10" r:id="rId16" display="https://techcommunity.microsoft.com/blog/machinelearningblog/announcing-deepseek-v3-on-azure-ai-foundry-and-github/4390438"/>
    <hyperlink ref="AB11" r:id="rId17" display="https://techcommunity.microsoft.com/blog/MachineLearningBlog/deepseek-r1-improved-performance-higher-limits-and-transparent-pricing/4386367"/>
    <hyperlink ref="AB18" r:id="rId18" display="按量后付费"/>
    <hyperlink ref="AB105:AB107" r:id="rId19" display="gemma系列模型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B1" workbookViewId="0">
      <pane ySplit="1" topLeftCell="A2" activePane="bottomLeft" state="frozen"/>
      <selection/>
      <selection pane="bottomLeft" activeCell="L9" sqref="L9"/>
    </sheetView>
  </sheetViews>
  <sheetFormatPr defaultColWidth="9" defaultRowHeight="13.5"/>
  <cols>
    <col min="1" max="1" width="14.5" style="2" customWidth="1"/>
    <col min="2" max="2" width="25" customWidth="1"/>
    <col min="3" max="3" width="4.75" customWidth="1"/>
    <col min="4" max="5" width="31" customWidth="1"/>
    <col min="6" max="6" width="25" customWidth="1"/>
    <col min="7" max="7" width="8.5" style="2" customWidth="1"/>
    <col min="8" max="8" width="8.5" customWidth="1"/>
    <col min="9" max="9" width="52.375" style="26" customWidth="1"/>
    <col min="10" max="10" width="9.625" style="27" customWidth="1"/>
    <col min="11" max="16382" width="9" customWidth="1"/>
  </cols>
  <sheetData>
    <row r="1" ht="32.25" customHeight="1" spans="1:10">
      <c r="A1" s="28" t="s">
        <v>0</v>
      </c>
      <c r="B1" s="28" t="s">
        <v>274</v>
      </c>
      <c r="C1" s="28" t="s">
        <v>275</v>
      </c>
      <c r="D1" s="29" t="s">
        <v>1</v>
      </c>
      <c r="E1" s="28" t="s">
        <v>276</v>
      </c>
      <c r="F1" s="3" t="s">
        <v>277</v>
      </c>
      <c r="G1" s="3" t="s">
        <v>278</v>
      </c>
      <c r="H1" s="3" t="s">
        <v>279</v>
      </c>
      <c r="I1" s="28" t="s">
        <v>280</v>
      </c>
      <c r="J1" s="28" t="s">
        <v>281</v>
      </c>
    </row>
    <row r="2" ht="32.25" customHeight="1" spans="1:10">
      <c r="A2" s="30" t="s">
        <v>282</v>
      </c>
      <c r="B2" s="31" t="s">
        <v>283</v>
      </c>
      <c r="C2" s="31"/>
      <c r="D2" s="32" t="s">
        <v>284</v>
      </c>
      <c r="E2" s="32" t="s">
        <v>285</v>
      </c>
      <c r="F2" s="33" t="s">
        <v>286</v>
      </c>
      <c r="G2" s="33"/>
      <c r="H2" s="33"/>
      <c r="I2" s="43" t="s">
        <v>287</v>
      </c>
      <c r="J2" s="44" t="s">
        <v>29</v>
      </c>
    </row>
    <row r="3" ht="32.25" customHeight="1" spans="1:10">
      <c r="A3" s="30"/>
      <c r="B3" s="34"/>
      <c r="C3" s="34"/>
      <c r="D3" s="35" t="s">
        <v>284</v>
      </c>
      <c r="E3" s="36" t="s">
        <v>288</v>
      </c>
      <c r="F3" s="33" t="s">
        <v>289</v>
      </c>
      <c r="G3" s="33"/>
      <c r="H3" s="33"/>
      <c r="I3" s="45"/>
      <c r="J3" s="44"/>
    </row>
    <row r="4" ht="32.25" customHeight="1" spans="1:10">
      <c r="A4" s="30"/>
      <c r="B4" s="31" t="s">
        <v>283</v>
      </c>
      <c r="C4" s="31"/>
      <c r="D4" s="32" t="s">
        <v>290</v>
      </c>
      <c r="E4" s="32" t="s">
        <v>285</v>
      </c>
      <c r="F4" s="33" t="s">
        <v>289</v>
      </c>
      <c r="G4" s="33"/>
      <c r="H4" s="33"/>
      <c r="I4" s="45"/>
      <c r="J4" s="44"/>
    </row>
    <row r="5" ht="32.25" customHeight="1" spans="1:10">
      <c r="A5" s="30"/>
      <c r="B5" s="34"/>
      <c r="C5" s="34"/>
      <c r="D5" s="35" t="s">
        <v>290</v>
      </c>
      <c r="E5" s="36" t="s">
        <v>288</v>
      </c>
      <c r="F5" s="33" t="s">
        <v>291</v>
      </c>
      <c r="G5" s="33"/>
      <c r="H5" s="33"/>
      <c r="I5" s="45"/>
      <c r="J5" s="44"/>
    </row>
    <row r="6" ht="32.25" customHeight="1" spans="1:10">
      <c r="A6" s="30"/>
      <c r="B6" s="31" t="s">
        <v>292</v>
      </c>
      <c r="C6" s="31"/>
      <c r="D6" s="32" t="s">
        <v>284</v>
      </c>
      <c r="E6" s="32" t="s">
        <v>285</v>
      </c>
      <c r="F6" s="33" t="s">
        <v>293</v>
      </c>
      <c r="G6" s="33"/>
      <c r="H6" s="33"/>
      <c r="I6" s="45"/>
      <c r="J6" s="44"/>
    </row>
    <row r="7" ht="32.25" customHeight="1" spans="1:10">
      <c r="A7" s="30" t="s">
        <v>145</v>
      </c>
      <c r="B7" s="37" t="s">
        <v>294</v>
      </c>
      <c r="C7" s="37"/>
      <c r="D7" s="15" t="s">
        <v>295</v>
      </c>
      <c r="E7" s="15"/>
      <c r="F7" s="15" t="s">
        <v>296</v>
      </c>
      <c r="G7" s="15"/>
      <c r="H7" s="15"/>
      <c r="I7" s="46" t="s">
        <v>297</v>
      </c>
      <c r="J7" s="44" t="s">
        <v>37</v>
      </c>
    </row>
    <row r="8" ht="32.25" customHeight="1" spans="1:10">
      <c r="A8" s="30"/>
      <c r="B8" s="15" t="s">
        <v>298</v>
      </c>
      <c r="C8" s="15"/>
      <c r="D8" s="15" t="s">
        <v>299</v>
      </c>
      <c r="E8" s="15"/>
      <c r="F8" s="15" t="s">
        <v>300</v>
      </c>
      <c r="G8" s="15"/>
      <c r="H8" s="15"/>
      <c r="I8" s="47"/>
      <c r="J8" s="48"/>
    </row>
    <row r="9" ht="32.25" customHeight="1" spans="1:10">
      <c r="A9" s="30"/>
      <c r="B9" s="15" t="s">
        <v>298</v>
      </c>
      <c r="C9" s="15"/>
      <c r="D9" s="15" t="s">
        <v>301</v>
      </c>
      <c r="E9" s="15"/>
      <c r="F9" s="15" t="s">
        <v>300</v>
      </c>
      <c r="G9" s="15"/>
      <c r="H9" s="15"/>
      <c r="I9" s="47"/>
      <c r="J9" s="48"/>
    </row>
    <row r="10" ht="32.25" customHeight="1" spans="1:10">
      <c r="A10" s="38" t="s">
        <v>65</v>
      </c>
      <c r="B10" s="15" t="s">
        <v>302</v>
      </c>
      <c r="C10" s="15"/>
      <c r="D10" s="15" t="s">
        <v>303</v>
      </c>
      <c r="E10" s="15"/>
      <c r="F10" s="15"/>
      <c r="G10" s="15"/>
      <c r="H10" s="15"/>
      <c r="I10" s="46" t="s">
        <v>304</v>
      </c>
      <c r="J10" s="44" t="s">
        <v>37</v>
      </c>
    </row>
    <row r="11" ht="32.25" customHeight="1" spans="1:10">
      <c r="A11" s="38" t="s">
        <v>171</v>
      </c>
      <c r="B11" s="37" t="s">
        <v>302</v>
      </c>
      <c r="C11" s="37"/>
      <c r="D11" s="15" t="s">
        <v>305</v>
      </c>
      <c r="E11" s="15"/>
      <c r="F11" s="15" t="s">
        <v>306</v>
      </c>
      <c r="G11" s="15"/>
      <c r="H11" s="15"/>
      <c r="I11" s="49" t="s">
        <v>307</v>
      </c>
      <c r="J11" s="44" t="s">
        <v>37</v>
      </c>
    </row>
    <row r="12" ht="32.25" customHeight="1" spans="1:10">
      <c r="A12" s="38" t="s">
        <v>308</v>
      </c>
      <c r="B12" s="37" t="s">
        <v>309</v>
      </c>
      <c r="C12" s="37"/>
      <c r="D12" s="15" t="s">
        <v>310</v>
      </c>
      <c r="E12" s="15"/>
      <c r="F12" s="15" t="s">
        <v>311</v>
      </c>
      <c r="G12" s="15"/>
      <c r="H12" s="15"/>
      <c r="I12" s="49" t="s">
        <v>312</v>
      </c>
      <c r="J12" s="44" t="s">
        <v>37</v>
      </c>
    </row>
    <row r="13" ht="32.25" customHeight="1" spans="1:10">
      <c r="A13" s="38"/>
      <c r="B13" s="37" t="s">
        <v>313</v>
      </c>
      <c r="C13" s="37"/>
      <c r="D13" s="15" t="s">
        <v>314</v>
      </c>
      <c r="E13" s="15"/>
      <c r="F13" s="15" t="s">
        <v>315</v>
      </c>
      <c r="G13" s="39"/>
      <c r="H13" s="39"/>
      <c r="I13" s="47"/>
      <c r="J13" s="48"/>
    </row>
    <row r="14" ht="32.25" customHeight="1" spans="1:10">
      <c r="A14" s="38"/>
      <c r="B14" s="37" t="s">
        <v>313</v>
      </c>
      <c r="C14" s="37"/>
      <c r="D14" s="15" t="s">
        <v>316</v>
      </c>
      <c r="E14" s="15"/>
      <c r="F14" s="15" t="s">
        <v>317</v>
      </c>
      <c r="G14" s="15"/>
      <c r="H14" s="15"/>
      <c r="I14" s="47"/>
      <c r="J14" s="48"/>
    </row>
    <row r="15" ht="32.25" customHeight="1" spans="1:10">
      <c r="A15" s="38" t="s">
        <v>262</v>
      </c>
      <c r="B15" s="15" t="s">
        <v>318</v>
      </c>
      <c r="C15" s="15"/>
      <c r="D15" s="15" t="s">
        <v>267</v>
      </c>
      <c r="E15" s="15"/>
      <c r="F15" s="15"/>
      <c r="G15" s="15"/>
      <c r="H15" s="15"/>
      <c r="I15" s="46" t="s">
        <v>319</v>
      </c>
      <c r="J15" s="44" t="s">
        <v>29</v>
      </c>
    </row>
    <row r="16" ht="32.25" customHeight="1" spans="1:10">
      <c r="A16" s="38"/>
      <c r="B16" s="15" t="s">
        <v>318</v>
      </c>
      <c r="C16" s="15"/>
      <c r="D16" s="15" t="s">
        <v>263</v>
      </c>
      <c r="E16" s="15"/>
      <c r="F16" s="15"/>
      <c r="G16" s="15"/>
      <c r="H16" s="15"/>
      <c r="I16" s="47"/>
      <c r="J16" s="48"/>
    </row>
    <row r="17" ht="32.25" customHeight="1" spans="1:10">
      <c r="A17" s="30" t="s">
        <v>244</v>
      </c>
      <c r="B17" s="37" t="s">
        <v>320</v>
      </c>
      <c r="C17" s="37"/>
      <c r="D17" s="15" t="s">
        <v>321</v>
      </c>
      <c r="E17" s="15"/>
      <c r="F17" s="15" t="s">
        <v>147</v>
      </c>
      <c r="G17" s="15"/>
      <c r="H17" s="15"/>
      <c r="I17" s="50" t="s">
        <v>322</v>
      </c>
      <c r="J17" s="51" t="s">
        <v>37</v>
      </c>
    </row>
    <row r="18" ht="32.25" customHeight="1" spans="1:10">
      <c r="A18" s="30"/>
      <c r="B18" s="37" t="s">
        <v>323</v>
      </c>
      <c r="C18" s="37"/>
      <c r="D18" s="37" t="s">
        <v>324</v>
      </c>
      <c r="E18" s="37"/>
      <c r="F18" s="15"/>
      <c r="G18" s="15"/>
      <c r="H18" s="15"/>
      <c r="I18" s="52"/>
      <c r="J18" s="53"/>
    </row>
    <row r="19" ht="32.25" customHeight="1" spans="1:10">
      <c r="A19" s="30"/>
      <c r="B19" s="37" t="s">
        <v>313</v>
      </c>
      <c r="C19" s="37"/>
      <c r="D19" s="15"/>
      <c r="E19" s="15"/>
      <c r="F19" s="15"/>
      <c r="G19" s="15"/>
      <c r="H19" s="15"/>
      <c r="I19" s="52"/>
      <c r="J19" s="53"/>
    </row>
    <row r="20" ht="32.25" customHeight="1" spans="1:10">
      <c r="A20" s="38" t="s">
        <v>271</v>
      </c>
      <c r="B20" s="15" t="s">
        <v>318</v>
      </c>
      <c r="C20" s="15"/>
      <c r="D20" s="15" t="s">
        <v>325</v>
      </c>
      <c r="E20" s="15"/>
      <c r="F20" s="15" t="s">
        <v>273</v>
      </c>
      <c r="G20" s="15"/>
      <c r="H20" s="15"/>
      <c r="I20" s="50" t="s">
        <v>326</v>
      </c>
      <c r="J20" s="51" t="s">
        <v>37</v>
      </c>
    </row>
    <row r="21" ht="45" customHeight="1" spans="1:10">
      <c r="A21" s="30" t="s">
        <v>85</v>
      </c>
      <c r="B21" s="15" t="s">
        <v>327</v>
      </c>
      <c r="C21" s="15" t="s">
        <v>29</v>
      </c>
      <c r="D21" s="15" t="s">
        <v>124</v>
      </c>
      <c r="E21" s="15"/>
      <c r="F21" s="15" t="s">
        <v>328</v>
      </c>
      <c r="G21" s="38">
        <v>20</v>
      </c>
      <c r="H21" s="15">
        <f>G21*60</f>
        <v>1200</v>
      </c>
      <c r="I21" s="49" t="s">
        <v>329</v>
      </c>
      <c r="J21" s="51" t="s">
        <v>37</v>
      </c>
    </row>
    <row r="22" ht="45" customHeight="1" spans="1:10">
      <c r="A22" s="30"/>
      <c r="B22" s="15" t="s">
        <v>330</v>
      </c>
      <c r="C22" s="15"/>
      <c r="D22" s="40" t="s">
        <v>127</v>
      </c>
      <c r="E22" s="41"/>
      <c r="F22" s="41" t="s">
        <v>331</v>
      </c>
      <c r="G22" s="41"/>
      <c r="H22" s="41"/>
      <c r="I22" s="54"/>
      <c r="J22" s="53"/>
    </row>
    <row r="23" ht="45" customHeight="1" spans="1:10">
      <c r="A23" s="30"/>
      <c r="B23" s="41"/>
      <c r="C23" s="41"/>
      <c r="D23" s="40" t="s">
        <v>332</v>
      </c>
      <c r="E23" s="41"/>
      <c r="F23" s="41"/>
      <c r="G23" s="41"/>
      <c r="H23" s="41"/>
      <c r="I23" s="54"/>
      <c r="J23" s="53"/>
    </row>
    <row r="24" s="23" customFormat="1" ht="29.25" customHeight="1" spans="1:10">
      <c r="A24" s="30" t="s">
        <v>135</v>
      </c>
      <c r="B24" s="14" t="s">
        <v>333</v>
      </c>
      <c r="C24" s="14"/>
      <c r="D24" s="15" t="s">
        <v>334</v>
      </c>
      <c r="E24" s="39"/>
      <c r="F24" s="15" t="s">
        <v>335</v>
      </c>
      <c r="G24" s="15"/>
      <c r="H24" s="15"/>
      <c r="I24" s="55" t="s">
        <v>336</v>
      </c>
      <c r="J24" s="56" t="s">
        <v>37</v>
      </c>
    </row>
    <row r="25" s="23" customFormat="1" ht="29.25" customHeight="1" spans="1:10">
      <c r="A25" s="30"/>
      <c r="B25" s="14" t="s">
        <v>333</v>
      </c>
      <c r="C25" s="14"/>
      <c r="D25" s="15" t="s">
        <v>337</v>
      </c>
      <c r="E25" s="39"/>
      <c r="F25" s="37" t="s">
        <v>338</v>
      </c>
      <c r="G25" s="37"/>
      <c r="H25" s="37"/>
      <c r="I25" s="55"/>
      <c r="J25" s="44"/>
    </row>
    <row r="26" ht="42.75" customHeight="1" spans="1:10">
      <c r="A26" s="38" t="s">
        <v>339</v>
      </c>
      <c r="B26" s="14" t="s">
        <v>333</v>
      </c>
      <c r="C26" s="14"/>
      <c r="D26" s="14" t="s">
        <v>340</v>
      </c>
      <c r="E26" s="42"/>
      <c r="F26" s="42"/>
      <c r="G26" s="42"/>
      <c r="H26" s="42"/>
      <c r="I26" s="57" t="s">
        <v>341</v>
      </c>
      <c r="J26" s="56" t="s">
        <v>37</v>
      </c>
    </row>
    <row r="27" ht="39" customHeight="1" spans="1:10">
      <c r="A27" s="38" t="s">
        <v>342</v>
      </c>
      <c r="B27" s="14" t="s">
        <v>333</v>
      </c>
      <c r="C27" s="14"/>
      <c r="D27" s="14" t="s">
        <v>343</v>
      </c>
      <c r="E27" s="42"/>
      <c r="F27" s="42"/>
      <c r="G27" s="42"/>
      <c r="H27" s="42"/>
      <c r="I27" s="57" t="s">
        <v>344</v>
      </c>
      <c r="J27" s="56" t="s">
        <v>37</v>
      </c>
    </row>
    <row r="28" ht="16.5" customHeight="1" spans="1:9">
      <c r="A28" s="6"/>
      <c r="G28"/>
      <c r="I28" s="58"/>
    </row>
  </sheetData>
  <sheetProtection formatCells="0" insertHyperlinks="0" autoFilter="0"/>
  <autoFilter xmlns:etc="http://www.wps.cn/officeDocument/2017/etCustomData" ref="A1:J28" etc:filterBottomFollowUsedRange="1">
    <extLst/>
  </autoFilter>
  <mergeCells count="21">
    <mergeCell ref="A2:A6"/>
    <mergeCell ref="A7:A9"/>
    <mergeCell ref="A12:A14"/>
    <mergeCell ref="A15:A16"/>
    <mergeCell ref="A17:A19"/>
    <mergeCell ref="A21:A23"/>
    <mergeCell ref="A24:A25"/>
    <mergeCell ref="I2:I6"/>
    <mergeCell ref="I7:I9"/>
    <mergeCell ref="I12:I14"/>
    <mergeCell ref="I15:I16"/>
    <mergeCell ref="I17:I19"/>
    <mergeCell ref="I21:I23"/>
    <mergeCell ref="I24:I25"/>
    <mergeCell ref="J2:J6"/>
    <mergeCell ref="J7:J9"/>
    <mergeCell ref="J12:J14"/>
    <mergeCell ref="J15:J16"/>
    <mergeCell ref="J17:J19"/>
    <mergeCell ref="J21:J23"/>
    <mergeCell ref="J24:J25"/>
  </mergeCells>
  <dataValidations count="1">
    <dataValidation type="list" allowBlank="1" showErrorMessage="1" errorTitle="错误提示" error="请输入下拉列表中的值" sqref="J2:J27">
      <formula1>"是,否"</formula1>
    </dataValidation>
  </dataValidations>
  <hyperlinks>
    <hyperlink ref="I24" r:id="rId1" display="https://cloud.tencent.com.cn/document/product/1729/105925"/>
    <hyperlink ref="I2" r:id="rId2" display="https://azure.microsoft.com/zh-cn/pricing/details/cognitive-services/openai-service/"/>
    <hyperlink ref="I11" r:id="rId3" display="https://platform.lingyiwanwu.com/docs#%E4%BA%A7%E5%93%81%E5%AE%9A%E4%BB%B7"/>
    <hyperlink ref="I26" r:id="rId4" display="https://www.wujieai.net/"/>
    <hyperlink ref="I27" r:id="rId5" display="https://www.miraclevision.com/api-service"/>
    <hyperlink ref="I21" r:id="rId6" display="https://help.aliyun.com/zh/model-studio/developer-reference/qwen-vl-api?spm=a2c4g.11186623.0.i4"/>
    <hyperlink ref="I12" r:id="rId7" display="https://www.volcengine.com/docs/6791/127929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G22" sqref="G22"/>
    </sheetView>
  </sheetViews>
  <sheetFormatPr defaultColWidth="9" defaultRowHeight="13.5"/>
  <cols>
    <col min="2" max="2" width="33.8666666666667" style="13" customWidth="1"/>
    <col min="3" max="3" width="14.3166666666667" customWidth="1"/>
    <col min="5" max="5" width="10.4583333333333" customWidth="1"/>
    <col min="6" max="6" width="9.43333333333333" customWidth="1"/>
    <col min="7" max="7" width="9.65833333333333" customWidth="1"/>
    <col min="9" max="11" width="9" hidden="1" customWidth="1"/>
    <col min="12" max="12" width="39.6583333333333" customWidth="1"/>
  </cols>
  <sheetData>
    <row r="1" ht="21.15" customHeight="1" spans="1:16">
      <c r="A1" s="14" t="s">
        <v>0</v>
      </c>
      <c r="B1" s="15" t="s">
        <v>217</v>
      </c>
      <c r="C1" s="14" t="s">
        <v>345</v>
      </c>
      <c r="D1" s="14" t="s">
        <v>346</v>
      </c>
      <c r="E1" s="14" t="s">
        <v>347</v>
      </c>
      <c r="F1" s="14" t="s">
        <v>348</v>
      </c>
      <c r="G1" s="14" t="s">
        <v>349</v>
      </c>
      <c r="H1" s="14" t="s">
        <v>350</v>
      </c>
      <c r="I1" s="14" t="s">
        <v>351</v>
      </c>
      <c r="J1" s="14" t="s">
        <v>352</v>
      </c>
      <c r="K1" s="14" t="s">
        <v>353</v>
      </c>
      <c r="L1" s="14" t="s">
        <v>354</v>
      </c>
      <c r="M1" s="23"/>
      <c r="N1" s="23"/>
      <c r="O1" s="23"/>
      <c r="P1" s="23"/>
    </row>
    <row r="2" ht="21.15" customHeight="1" spans="1:16">
      <c r="A2" s="14" t="s">
        <v>355</v>
      </c>
      <c r="B2" s="16" t="s">
        <v>356</v>
      </c>
      <c r="C2" s="17" t="s">
        <v>357</v>
      </c>
      <c r="D2" s="17"/>
      <c r="E2" s="17" t="s">
        <v>37</v>
      </c>
      <c r="F2" s="17" t="s">
        <v>29</v>
      </c>
      <c r="G2" s="17">
        <v>1024</v>
      </c>
      <c r="H2" s="17">
        <v>512</v>
      </c>
      <c r="I2" s="17"/>
      <c r="J2" s="17"/>
      <c r="K2" s="17"/>
      <c r="L2" s="24" t="s">
        <v>358</v>
      </c>
      <c r="M2" s="23"/>
      <c r="N2" s="23"/>
      <c r="O2" s="23"/>
      <c r="P2" s="23"/>
    </row>
    <row r="3" ht="21.15" customHeight="1" spans="1:16">
      <c r="A3" s="14" t="s">
        <v>355</v>
      </c>
      <c r="B3" s="16" t="s">
        <v>359</v>
      </c>
      <c r="C3" s="17" t="s">
        <v>357</v>
      </c>
      <c r="D3" s="17"/>
      <c r="E3" s="17" t="s">
        <v>37</v>
      </c>
      <c r="F3" s="17" t="s">
        <v>29</v>
      </c>
      <c r="G3" s="17">
        <v>768</v>
      </c>
      <c r="H3" s="17">
        <v>512</v>
      </c>
      <c r="I3" s="17"/>
      <c r="J3" s="17"/>
      <c r="K3" s="17"/>
      <c r="L3" s="24"/>
      <c r="M3" s="23"/>
      <c r="N3" s="23"/>
      <c r="O3" s="23"/>
      <c r="P3" s="23"/>
    </row>
    <row r="4" ht="21.15" customHeight="1" spans="1:16">
      <c r="A4" s="14" t="s">
        <v>355</v>
      </c>
      <c r="B4" s="16" t="s">
        <v>360</v>
      </c>
      <c r="C4" s="17" t="s">
        <v>357</v>
      </c>
      <c r="D4" s="17"/>
      <c r="E4" s="17" t="s">
        <v>37</v>
      </c>
      <c r="F4" s="17" t="s">
        <v>29</v>
      </c>
      <c r="G4" s="17">
        <v>384</v>
      </c>
      <c r="H4" s="17">
        <v>512</v>
      </c>
      <c r="I4" s="17"/>
      <c r="J4" s="17"/>
      <c r="K4" s="17"/>
      <c r="L4" s="24"/>
      <c r="M4" s="23"/>
      <c r="N4" s="23"/>
      <c r="O4" s="23"/>
      <c r="P4" s="23"/>
    </row>
    <row r="5" ht="21.15" customHeight="1" spans="1:16">
      <c r="A5" s="14" t="s">
        <v>355</v>
      </c>
      <c r="B5" s="16" t="s">
        <v>361</v>
      </c>
      <c r="C5" s="17" t="s">
        <v>357</v>
      </c>
      <c r="D5" s="17"/>
      <c r="E5" s="17" t="s">
        <v>37</v>
      </c>
      <c r="F5" s="17" t="s">
        <v>29</v>
      </c>
      <c r="G5" s="17">
        <v>1024</v>
      </c>
      <c r="H5" s="17">
        <v>512</v>
      </c>
      <c r="I5" s="17"/>
      <c r="J5" s="17"/>
      <c r="K5" s="17"/>
      <c r="L5" s="24"/>
      <c r="M5" s="23"/>
      <c r="N5" s="23"/>
      <c r="O5" s="23"/>
      <c r="P5" s="23"/>
    </row>
    <row r="6" ht="21.15" customHeight="1" spans="1:16">
      <c r="A6" s="14" t="s">
        <v>355</v>
      </c>
      <c r="B6" s="16" t="s">
        <v>362</v>
      </c>
      <c r="C6" s="17" t="s">
        <v>357</v>
      </c>
      <c r="D6" s="17"/>
      <c r="E6" s="17" t="s">
        <v>37</v>
      </c>
      <c r="F6" s="17" t="s">
        <v>29</v>
      </c>
      <c r="G6" s="17">
        <v>768</v>
      </c>
      <c r="H6" s="17">
        <v>512</v>
      </c>
      <c r="I6" s="17"/>
      <c r="J6" s="17"/>
      <c r="K6" s="17"/>
      <c r="L6" s="24"/>
      <c r="M6" s="23"/>
      <c r="N6" s="23"/>
      <c r="O6" s="23"/>
      <c r="P6" s="23"/>
    </row>
    <row r="7" ht="21.15" customHeight="1" spans="1:16">
      <c r="A7" s="14" t="s">
        <v>355</v>
      </c>
      <c r="B7" s="16" t="s">
        <v>363</v>
      </c>
      <c r="C7" s="17" t="s">
        <v>357</v>
      </c>
      <c r="D7" s="17"/>
      <c r="E7" s="17" t="s">
        <v>37</v>
      </c>
      <c r="F7" s="17" t="s">
        <v>29</v>
      </c>
      <c r="G7" s="17">
        <v>384</v>
      </c>
      <c r="H7" s="17">
        <v>512</v>
      </c>
      <c r="I7" s="17"/>
      <c r="J7" s="17"/>
      <c r="K7" s="17"/>
      <c r="L7" s="24"/>
      <c r="M7" s="23"/>
      <c r="N7" s="23"/>
      <c r="O7" s="23"/>
      <c r="P7" s="23"/>
    </row>
    <row r="8" ht="21.15" customHeight="1" spans="1:16">
      <c r="A8" s="14" t="s">
        <v>355</v>
      </c>
      <c r="B8" s="16" t="s">
        <v>364</v>
      </c>
      <c r="C8" s="17" t="s">
        <v>357</v>
      </c>
      <c r="D8" s="17"/>
      <c r="E8" s="17" t="s">
        <v>29</v>
      </c>
      <c r="F8" s="17" t="s">
        <v>37</v>
      </c>
      <c r="G8" s="17">
        <v>1024</v>
      </c>
      <c r="H8" s="17"/>
      <c r="I8" s="17"/>
      <c r="J8" s="17"/>
      <c r="K8" s="17"/>
      <c r="L8" s="24" t="s">
        <v>365</v>
      </c>
      <c r="M8" s="23"/>
      <c r="N8" s="23"/>
      <c r="O8" s="23"/>
      <c r="P8" s="23"/>
    </row>
    <row r="9" ht="21.15" customHeight="1" spans="1:16">
      <c r="A9" s="14" t="s">
        <v>355</v>
      </c>
      <c r="B9" s="16" t="s">
        <v>366</v>
      </c>
      <c r="C9" s="17" t="s">
        <v>357</v>
      </c>
      <c r="D9" s="17"/>
      <c r="E9" s="17" t="s">
        <v>29</v>
      </c>
      <c r="F9" s="17" t="s">
        <v>37</v>
      </c>
      <c r="G9" s="17">
        <v>768</v>
      </c>
      <c r="H9" s="17"/>
      <c r="I9" s="17"/>
      <c r="J9" s="17"/>
      <c r="K9" s="17"/>
      <c r="L9" s="24"/>
      <c r="M9" s="23"/>
      <c r="N9" s="23"/>
      <c r="O9" s="23"/>
      <c r="P9" s="23"/>
    </row>
    <row r="10" ht="21.15" customHeight="1" spans="1:16">
      <c r="A10" s="14" t="s">
        <v>355</v>
      </c>
      <c r="B10" s="16" t="s">
        <v>367</v>
      </c>
      <c r="C10" s="17" t="s">
        <v>357</v>
      </c>
      <c r="D10" s="17"/>
      <c r="E10" s="17" t="s">
        <v>29</v>
      </c>
      <c r="F10" s="17" t="s">
        <v>37</v>
      </c>
      <c r="G10" s="17">
        <v>512</v>
      </c>
      <c r="H10" s="17"/>
      <c r="I10" s="17"/>
      <c r="J10" s="17"/>
      <c r="K10" s="17"/>
      <c r="L10" s="24"/>
      <c r="M10" s="23"/>
      <c r="N10" s="23"/>
      <c r="O10" s="23"/>
      <c r="P10" s="23"/>
    </row>
    <row r="11" ht="21.15" customHeight="1" spans="1:16">
      <c r="A11" s="14" t="s">
        <v>355</v>
      </c>
      <c r="B11" s="16" t="s">
        <v>368</v>
      </c>
      <c r="C11" s="17" t="s">
        <v>357</v>
      </c>
      <c r="D11" s="17"/>
      <c r="E11" s="17" t="s">
        <v>29</v>
      </c>
      <c r="F11" s="17" t="s">
        <v>37</v>
      </c>
      <c r="G11" s="17">
        <v>1024</v>
      </c>
      <c r="H11" s="17"/>
      <c r="I11" s="17"/>
      <c r="J11" s="17"/>
      <c r="K11" s="17"/>
      <c r="L11" s="24"/>
      <c r="M11" s="23"/>
      <c r="N11" s="23"/>
      <c r="O11" s="23"/>
      <c r="P11" s="23"/>
    </row>
    <row r="12" ht="21.15" customHeight="1" spans="1:16">
      <c r="A12" s="14" t="s">
        <v>355</v>
      </c>
      <c r="B12" s="16" t="s">
        <v>369</v>
      </c>
      <c r="C12" s="17" t="s">
        <v>357</v>
      </c>
      <c r="D12" s="17"/>
      <c r="E12" s="17" t="s">
        <v>29</v>
      </c>
      <c r="F12" s="17" t="s">
        <v>37</v>
      </c>
      <c r="G12" s="17">
        <v>1024</v>
      </c>
      <c r="H12" s="17"/>
      <c r="I12" s="17"/>
      <c r="J12" s="17"/>
      <c r="K12" s="17"/>
      <c r="L12" s="24"/>
      <c r="M12" s="23"/>
      <c r="N12" s="23"/>
      <c r="O12" s="23"/>
      <c r="P12" s="23"/>
    </row>
    <row r="13" ht="21.15" customHeight="1" spans="1:16">
      <c r="A13" s="14" t="s">
        <v>355</v>
      </c>
      <c r="B13" s="16" t="s">
        <v>370</v>
      </c>
      <c r="C13" s="17" t="s">
        <v>357</v>
      </c>
      <c r="D13" s="17"/>
      <c r="E13" s="17" t="s">
        <v>29</v>
      </c>
      <c r="F13" s="17" t="s">
        <v>37</v>
      </c>
      <c r="G13" s="17">
        <v>768</v>
      </c>
      <c r="H13" s="17"/>
      <c r="I13" s="17"/>
      <c r="J13" s="17"/>
      <c r="K13" s="17"/>
      <c r="L13" s="24"/>
      <c r="M13" s="23"/>
      <c r="N13" s="23"/>
      <c r="O13" s="23"/>
      <c r="P13" s="23"/>
    </row>
    <row r="14" ht="21.15" customHeight="1" spans="1:16">
      <c r="A14" s="14" t="s">
        <v>371</v>
      </c>
      <c r="B14" s="16" t="s">
        <v>372</v>
      </c>
      <c r="C14" s="17" t="s">
        <v>357</v>
      </c>
      <c r="D14" s="17"/>
      <c r="E14" s="17" t="s">
        <v>29</v>
      </c>
      <c r="F14" s="17" t="s">
        <v>37</v>
      </c>
      <c r="G14" s="17">
        <v>1024</v>
      </c>
      <c r="H14" s="17"/>
      <c r="I14" s="17"/>
      <c r="J14" s="17"/>
      <c r="K14" s="17"/>
      <c r="L14" s="24"/>
      <c r="M14" s="23"/>
      <c r="N14" s="23"/>
      <c r="O14" s="23"/>
      <c r="P14" s="23"/>
    </row>
    <row r="15" ht="21.15" customHeight="1" spans="1:16">
      <c r="A15" s="14" t="s">
        <v>355</v>
      </c>
      <c r="B15" s="16" t="s">
        <v>373</v>
      </c>
      <c r="C15" s="17" t="s">
        <v>357</v>
      </c>
      <c r="D15" s="17"/>
      <c r="E15" s="17" t="s">
        <v>29</v>
      </c>
      <c r="F15" s="17" t="s">
        <v>37</v>
      </c>
      <c r="G15" s="17">
        <v>512</v>
      </c>
      <c r="H15" s="17"/>
      <c r="I15" s="17"/>
      <c r="J15" s="17"/>
      <c r="K15" s="17"/>
      <c r="L15" s="24"/>
      <c r="M15" s="23"/>
      <c r="N15" s="23"/>
      <c r="O15" s="23"/>
      <c r="P15" s="23"/>
    </row>
    <row r="16" ht="21.15" customHeight="1" spans="1:16">
      <c r="A16" s="14" t="s">
        <v>355</v>
      </c>
      <c r="B16" s="16" t="s">
        <v>374</v>
      </c>
      <c r="C16" s="17" t="s">
        <v>357</v>
      </c>
      <c r="D16" s="17"/>
      <c r="E16" s="17" t="s">
        <v>29</v>
      </c>
      <c r="F16" s="17" t="s">
        <v>37</v>
      </c>
      <c r="G16" s="17">
        <v>1024</v>
      </c>
      <c r="H16" s="17">
        <v>8192</v>
      </c>
      <c r="I16" s="17"/>
      <c r="J16" s="17"/>
      <c r="K16" s="17"/>
      <c r="L16" s="24" t="s">
        <v>375</v>
      </c>
      <c r="M16" s="23"/>
      <c r="N16" s="23"/>
      <c r="O16" s="23"/>
      <c r="P16" s="23"/>
    </row>
    <row r="17" ht="21.15" customHeight="1" spans="1:16">
      <c r="A17" s="14" t="s">
        <v>376</v>
      </c>
      <c r="B17" s="18" t="s">
        <v>377</v>
      </c>
      <c r="C17" s="17" t="s">
        <v>357</v>
      </c>
      <c r="D17" s="17"/>
      <c r="E17" s="17" t="s">
        <v>29</v>
      </c>
      <c r="F17" s="17" t="s">
        <v>37</v>
      </c>
      <c r="G17" s="17">
        <v>1024</v>
      </c>
      <c r="H17" s="17"/>
      <c r="I17" s="17"/>
      <c r="J17" s="17"/>
      <c r="K17" s="17"/>
      <c r="L17" s="24"/>
      <c r="M17" s="23"/>
      <c r="N17" s="23"/>
      <c r="O17" s="23"/>
      <c r="P17" s="23"/>
    </row>
    <row r="18" ht="21.15" customHeight="1" spans="1:16">
      <c r="A18" s="14" t="s">
        <v>376</v>
      </c>
      <c r="B18" s="19" t="s">
        <v>378</v>
      </c>
      <c r="C18" s="17" t="s">
        <v>357</v>
      </c>
      <c r="D18" s="17" t="s">
        <v>379</v>
      </c>
      <c r="E18" s="17" t="s">
        <v>29</v>
      </c>
      <c r="F18" s="17" t="s">
        <v>37</v>
      </c>
      <c r="G18" s="17">
        <v>512</v>
      </c>
      <c r="H18" s="17"/>
      <c r="I18" s="17" t="s">
        <v>29</v>
      </c>
      <c r="J18" s="17" t="s">
        <v>37</v>
      </c>
      <c r="K18" s="17" t="s">
        <v>37</v>
      </c>
      <c r="L18" s="24" t="s">
        <v>380</v>
      </c>
      <c r="M18" s="23"/>
      <c r="N18" s="23"/>
      <c r="O18" s="23"/>
      <c r="P18" s="23"/>
    </row>
    <row r="19" ht="21.15" customHeight="1" spans="1:16">
      <c r="A19" s="14" t="s">
        <v>376</v>
      </c>
      <c r="B19" s="19" t="s">
        <v>381</v>
      </c>
      <c r="C19" s="17" t="s">
        <v>357</v>
      </c>
      <c r="D19" s="17" t="s">
        <v>382</v>
      </c>
      <c r="E19" s="17" t="s">
        <v>29</v>
      </c>
      <c r="F19" s="17" t="s">
        <v>29</v>
      </c>
      <c r="G19" s="17">
        <v>768</v>
      </c>
      <c r="H19" s="17"/>
      <c r="I19" s="17" t="s">
        <v>29</v>
      </c>
      <c r="J19" s="17" t="s">
        <v>29</v>
      </c>
      <c r="K19" s="17" t="s">
        <v>37</v>
      </c>
      <c r="L19" s="25"/>
      <c r="M19" s="23"/>
      <c r="N19" s="23"/>
      <c r="O19" s="23"/>
      <c r="P19" s="23"/>
    </row>
    <row r="20" ht="21.15" customHeight="1" spans="1:16">
      <c r="A20" s="14" t="s">
        <v>383</v>
      </c>
      <c r="B20" s="20" t="s">
        <v>384</v>
      </c>
      <c r="C20" s="17" t="s">
        <v>357</v>
      </c>
      <c r="D20" s="17" t="s">
        <v>382</v>
      </c>
      <c r="E20" s="17" t="s">
        <v>29</v>
      </c>
      <c r="F20" s="17" t="s">
        <v>37</v>
      </c>
      <c r="G20" s="17">
        <v>768</v>
      </c>
      <c r="H20" s="17"/>
      <c r="I20" s="17" t="s">
        <v>29</v>
      </c>
      <c r="J20" s="17" t="s">
        <v>37</v>
      </c>
      <c r="K20" s="17" t="s">
        <v>37</v>
      </c>
      <c r="L20" s="24" t="s">
        <v>385</v>
      </c>
      <c r="M20" s="23"/>
      <c r="N20" s="23"/>
      <c r="O20" s="23"/>
      <c r="P20" s="23"/>
    </row>
    <row r="21" ht="21.15" customHeight="1" spans="1:16">
      <c r="A21" s="14" t="s">
        <v>383</v>
      </c>
      <c r="B21" s="18" t="s">
        <v>386</v>
      </c>
      <c r="C21" s="17" t="s">
        <v>357</v>
      </c>
      <c r="D21" s="17"/>
      <c r="E21" s="17" t="s">
        <v>29</v>
      </c>
      <c r="F21" s="17" t="s">
        <v>37</v>
      </c>
      <c r="G21" s="17">
        <v>1024</v>
      </c>
      <c r="H21" s="17"/>
      <c r="I21" s="17"/>
      <c r="J21" s="17"/>
      <c r="K21" s="17"/>
      <c r="L21" s="25"/>
      <c r="M21" s="23"/>
      <c r="N21" s="23"/>
      <c r="O21" s="23"/>
      <c r="P21" s="23"/>
    </row>
    <row r="22" ht="21.15" customHeight="1" spans="1:16">
      <c r="A22" s="14" t="s">
        <v>387</v>
      </c>
      <c r="B22" s="21" t="s">
        <v>388</v>
      </c>
      <c r="C22" s="17" t="s">
        <v>357</v>
      </c>
      <c r="D22" s="17"/>
      <c r="E22" s="17" t="s">
        <v>29</v>
      </c>
      <c r="F22" s="17" t="s">
        <v>29</v>
      </c>
      <c r="G22" s="17">
        <v>3072</v>
      </c>
      <c r="I22" s="17"/>
      <c r="J22" s="17"/>
      <c r="K22" s="17"/>
      <c r="L22" s="25"/>
      <c r="M22" s="23"/>
      <c r="N22" s="23"/>
      <c r="O22" s="23"/>
      <c r="P22" s="23"/>
    </row>
    <row r="23" ht="21.15" customHeight="1" spans="1:16">
      <c r="A23" s="14" t="s">
        <v>387</v>
      </c>
      <c r="B23" s="21" t="s">
        <v>389</v>
      </c>
      <c r="C23" s="17" t="s">
        <v>357</v>
      </c>
      <c r="D23" s="17"/>
      <c r="E23" s="17" t="s">
        <v>29</v>
      </c>
      <c r="F23" s="17" t="s">
        <v>29</v>
      </c>
      <c r="G23" s="17">
        <v>1536</v>
      </c>
      <c r="H23" s="17"/>
      <c r="I23" s="17"/>
      <c r="J23" s="17"/>
      <c r="K23" s="17"/>
      <c r="L23" s="25"/>
      <c r="M23" s="23"/>
      <c r="N23" s="23"/>
      <c r="O23" s="23"/>
      <c r="P23" s="23"/>
    </row>
    <row r="24" ht="21.15" customHeight="1" spans="1:16">
      <c r="A24" s="14" t="s">
        <v>387</v>
      </c>
      <c r="B24" s="21" t="s">
        <v>390</v>
      </c>
      <c r="C24" s="17" t="s">
        <v>357</v>
      </c>
      <c r="D24" s="17"/>
      <c r="E24" s="17" t="s">
        <v>29</v>
      </c>
      <c r="F24" s="17" t="s">
        <v>29</v>
      </c>
      <c r="G24" s="17">
        <v>1536</v>
      </c>
      <c r="H24" s="17"/>
      <c r="I24" s="17" t="s">
        <v>29</v>
      </c>
      <c r="J24" s="17" t="s">
        <v>29</v>
      </c>
      <c r="K24" s="17" t="s">
        <v>29</v>
      </c>
      <c r="L24" s="25"/>
      <c r="M24" s="23"/>
      <c r="N24" s="23"/>
      <c r="O24" s="23"/>
      <c r="P24" s="23"/>
    </row>
    <row r="25" ht="21.15" customHeight="1" spans="1:16">
      <c r="A25" s="17" t="s">
        <v>391</v>
      </c>
      <c r="B25" s="17" t="s">
        <v>392</v>
      </c>
      <c r="C25" s="17" t="s">
        <v>357</v>
      </c>
      <c r="D25" s="17" t="s">
        <v>393</v>
      </c>
      <c r="E25" s="17" t="s">
        <v>29</v>
      </c>
      <c r="F25" s="17" t="s">
        <v>29</v>
      </c>
      <c r="G25" s="17">
        <v>768</v>
      </c>
      <c r="H25" s="17">
        <v>512</v>
      </c>
      <c r="I25" s="17"/>
      <c r="J25" s="17"/>
      <c r="K25" s="17"/>
      <c r="L25" s="17"/>
      <c r="M25" s="23"/>
      <c r="N25" s="23"/>
      <c r="O25" s="23"/>
      <c r="P25" s="23"/>
    </row>
    <row r="26" ht="21.15" customHeight="1" spans="1:16">
      <c r="A26" s="17" t="s">
        <v>391</v>
      </c>
      <c r="B26" s="17" t="s">
        <v>394</v>
      </c>
      <c r="C26" s="17" t="s">
        <v>395</v>
      </c>
      <c r="D26" s="17" t="s">
        <v>393</v>
      </c>
      <c r="E26" s="17" t="s">
        <v>29</v>
      </c>
      <c r="F26" s="17" t="s">
        <v>29</v>
      </c>
      <c r="G26" s="17">
        <v>768</v>
      </c>
      <c r="H26" s="17">
        <v>512</v>
      </c>
      <c r="I26" s="17"/>
      <c r="J26" s="17"/>
      <c r="K26" s="17"/>
      <c r="L26" s="17"/>
      <c r="M26" s="23"/>
      <c r="N26" s="23"/>
      <c r="O26" s="23"/>
      <c r="P26" s="23"/>
    </row>
    <row r="27" ht="21.15" customHeight="1" spans="1:16">
      <c r="A27" s="5" t="s">
        <v>355</v>
      </c>
      <c r="B27" s="22" t="s">
        <v>396</v>
      </c>
      <c r="C27" s="17" t="s">
        <v>395</v>
      </c>
      <c r="D27" s="23"/>
      <c r="E27" s="17" t="s">
        <v>29</v>
      </c>
      <c r="F27" s="17" t="s">
        <v>29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ht="21.15" customHeight="1" spans="1:16">
      <c r="A28" s="5" t="s">
        <v>355</v>
      </c>
      <c r="B28" s="22" t="s">
        <v>397</v>
      </c>
      <c r="C28" s="17" t="s">
        <v>395</v>
      </c>
      <c r="D28" s="23"/>
      <c r="E28" s="17" t="s">
        <v>29</v>
      </c>
      <c r="F28" s="17" t="s">
        <v>29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L28" etc:filterBottomFollowUsedRange="0">
    <extLst/>
  </autoFilter>
  <hyperlinks>
    <hyperlink ref="L18" r:id="rId1" display="https://huggingface.co/moka-ai/m3e-base" tooltip="https://huggingface.co/moka-ai/m3e-base"/>
    <hyperlink ref="L20" r:id="rId2" display="https://huggingface.co/shibing624/text2vec-base-chinese" tooltip="https://huggingface.co/shibing624/text2vec-base-chinese"/>
    <hyperlink ref="L2" r:id="rId3" display="https://huggingface.co/BAAI/bge-base-zh-v1.5" tooltip="https://huggingface.co/BAAI/bge-base-zh-v1.5"/>
    <hyperlink ref="B2" r:id="rId4" display="BAAI/bge-large-en-v1.5" tooltip="https://huggingface.co/BAAI/bge-large-en-v1.5"/>
    <hyperlink ref="B3" r:id="rId5" display="BAAI/bge-base-en-v1.5" tooltip="https://huggingface.co/BAAI/bge-base-en-v1.5"/>
    <hyperlink ref="B4" r:id="rId6" display="BAAI/bge-small-en-v1.5" tooltip="https://huggingface.co/BAAI/bge-small-en-v1.5"/>
    <hyperlink ref="B5" r:id="rId7" display="bge-large-en" tooltip="https://huggingface.co/BAAI/bge-large-en"/>
    <hyperlink ref="B6" r:id="rId8" display="bge-base-en" tooltip="https://huggingface.co/BAAI/bge-base-en"/>
    <hyperlink ref="B7" r:id="rId9" display="bge-small-en" tooltip="https://huggingface.co/BAAI/bge-small-en"/>
    <hyperlink ref="B21" r:id="rId10" display="text2vec-large" tooltip="https://huggingface.co/GanymedeNil/text2vec-large-chinese"/>
    <hyperlink ref="B17" r:id="rId11" display="m3e-large" tooltip="https://huggingface.co/moka-ai/m3e-large"/>
    <hyperlink ref="B8" r:id="rId12" display="BAAI/bge-large-zh-v1.5" tooltip="https://huggingface.co/BAAI/bge-large-zh-v1.5"/>
    <hyperlink ref="B9" r:id="rId3" display="BAAI/bge-base-zh-v1.5" tooltip="https://huggingface.co/BAAI/bge-base-zh-v1.5"/>
    <hyperlink ref="B10" r:id="rId13" display="BAAI/bge-small-zh-v1.5" tooltip="https://huggingface.co/BAAI/bge-small-zh-v1.5"/>
    <hyperlink ref="B11" r:id="rId14" display="BAAI/bge-large-zh" tooltip="https://huggingface.co/BAAI/bge-large-zh"/>
    <hyperlink ref="B12" r:id="rId15" display="bge-large-zh-noinstruct" tooltip="https://huggingface.co/BAAI/bge-large-zh-noinstruct"/>
    <hyperlink ref="B13" r:id="rId16" display="BAAI/bge-base-zh" tooltip="https://huggingface.co/BAAI/bge-base-zh"/>
    <hyperlink ref="B14" r:id="rId17" display="multilingual-e5-large" tooltip="https://huggingface.co/intfloat/multilingual-e5-large"/>
    <hyperlink ref="B15" r:id="rId18" display="BAAI/bge-small-zh" tooltip="https://huggingface.co/BAAI/bge-small-zh"/>
    <hyperlink ref="L16" r:id="rId19" display="https://huggingface.co/BAAI/bge-m3" tooltip="https://huggingface.co/BAAI/bge-m3"/>
    <hyperlink ref="L8" r:id="rId12" display="https://huggingface.co/BAAI/bge-large-zh-v1.5" tooltip="https://huggingface.co/BAAI/bge-large-zh-v1.5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J15" sqref="J15"/>
    </sheetView>
  </sheetViews>
  <sheetFormatPr defaultColWidth="9" defaultRowHeight="26.85" customHeight="1" outlineLevelCol="6"/>
  <cols>
    <col min="1" max="1" width="14.75" customWidth="1"/>
    <col min="2" max="2" width="22.375" customWidth="1"/>
    <col min="3" max="3" width="22.25" customWidth="1"/>
    <col min="4" max="4" width="21" style="1" customWidth="1"/>
    <col min="5" max="5" width="33.5" style="2" customWidth="1"/>
    <col min="6" max="7" width="24.7083333333333" style="2" customWidth="1"/>
  </cols>
  <sheetData>
    <row r="1" customHeight="1" spans="1:7">
      <c r="A1" s="3" t="s">
        <v>0</v>
      </c>
      <c r="B1" s="3" t="s">
        <v>398</v>
      </c>
      <c r="C1" s="3" t="s">
        <v>354</v>
      </c>
      <c r="D1" s="3" t="s">
        <v>1</v>
      </c>
      <c r="E1" s="3" t="s">
        <v>399</v>
      </c>
      <c r="F1" s="3" t="s">
        <v>400</v>
      </c>
      <c r="G1" s="4" t="s">
        <v>401</v>
      </c>
    </row>
    <row r="2" ht="62.25" customHeight="1" spans="1:7">
      <c r="A2" s="5" t="s">
        <v>402</v>
      </c>
      <c r="D2" s="6" t="s">
        <v>403</v>
      </c>
      <c r="E2" s="7" t="s">
        <v>404</v>
      </c>
      <c r="F2" s="8" t="s">
        <v>405</v>
      </c>
      <c r="G2" s="8"/>
    </row>
    <row r="3" customHeight="1" spans="1:7">
      <c r="A3" s="5" t="s">
        <v>406</v>
      </c>
      <c r="B3" s="5" t="s">
        <v>407</v>
      </c>
      <c r="C3" s="9" t="s">
        <v>408</v>
      </c>
      <c r="D3" s="6" t="s">
        <v>409</v>
      </c>
      <c r="E3" s="2">
        <v>0.0035</v>
      </c>
      <c r="F3" s="6">
        <v>10000</v>
      </c>
      <c r="G3" s="6" t="s">
        <v>410</v>
      </c>
    </row>
    <row r="4" customHeight="1" spans="1:7">
      <c r="A4" s="5" t="s">
        <v>411</v>
      </c>
      <c r="B4" s="5" t="s">
        <v>412</v>
      </c>
      <c r="C4" s="9" t="s">
        <v>413</v>
      </c>
      <c r="D4" s="6" t="s">
        <v>414</v>
      </c>
      <c r="E4" s="6">
        <v>0.004</v>
      </c>
      <c r="F4" s="6">
        <v>10000</v>
      </c>
      <c r="G4" s="6" t="s">
        <v>415</v>
      </c>
    </row>
    <row r="5" customHeight="1" spans="1:7">
      <c r="A5" s="5" t="s">
        <v>416</v>
      </c>
      <c r="B5" s="5" t="s">
        <v>417</v>
      </c>
      <c r="C5" s="9" t="s">
        <v>418</v>
      </c>
      <c r="D5" s="6" t="s">
        <v>419</v>
      </c>
      <c r="E5" s="150" t="s">
        <v>420</v>
      </c>
      <c r="F5" s="6">
        <v>1800</v>
      </c>
      <c r="G5" s="6"/>
    </row>
    <row r="6" customHeight="1" spans="1:4">
      <c r="A6" s="5" t="s">
        <v>416</v>
      </c>
      <c r="B6" s="5" t="s">
        <v>421</v>
      </c>
      <c r="D6" s="6" t="s">
        <v>422</v>
      </c>
    </row>
    <row r="7" customHeight="1" spans="1:7">
      <c r="A7" s="5" t="s">
        <v>423</v>
      </c>
      <c r="C7" s="9" t="s">
        <v>424</v>
      </c>
      <c r="D7" s="6"/>
      <c r="E7" s="6"/>
      <c r="F7" s="6"/>
      <c r="G7" s="6"/>
    </row>
    <row r="8" customHeight="1" spans="1:7">
      <c r="A8" s="5" t="s">
        <v>425</v>
      </c>
      <c r="C8" s="9" t="s">
        <v>426</v>
      </c>
      <c r="D8" s="6" t="s">
        <v>427</v>
      </c>
      <c r="E8" s="6" t="s">
        <v>428</v>
      </c>
      <c r="F8" s="6">
        <v>60</v>
      </c>
      <c r="G8" s="6"/>
    </row>
    <row r="9" customHeight="1" spans="1:7">
      <c r="A9" s="11" t="s">
        <v>429</v>
      </c>
      <c r="C9" s="12" t="s">
        <v>430</v>
      </c>
      <c r="D9" s="6" t="s">
        <v>431</v>
      </c>
      <c r="E9" s="6" t="s">
        <v>432</v>
      </c>
      <c r="F9" s="6" t="s">
        <v>433</v>
      </c>
      <c r="G9" s="6"/>
    </row>
    <row r="10" customHeight="1" spans="1:6">
      <c r="A10" s="5" t="s">
        <v>434</v>
      </c>
      <c r="C10" s="9" t="s">
        <v>435</v>
      </c>
      <c r="D10" s="6" t="s">
        <v>436</v>
      </c>
      <c r="E10" s="6" t="s">
        <v>437</v>
      </c>
      <c r="F10" s="2">
        <v>3500</v>
      </c>
    </row>
    <row r="11" customHeight="1" spans="1:6">
      <c r="A11" s="5" t="s">
        <v>438</v>
      </c>
      <c r="C11" s="9" t="s">
        <v>439</v>
      </c>
      <c r="D11" s="6" t="s">
        <v>440</v>
      </c>
      <c r="E11" s="6" t="s">
        <v>437</v>
      </c>
      <c r="F11" s="2">
        <v>3500</v>
      </c>
    </row>
    <row r="12" customHeight="1" spans="1:7">
      <c r="A12" s="5" t="s">
        <v>441</v>
      </c>
      <c r="C12" s="9" t="s">
        <v>442</v>
      </c>
      <c r="D12" s="6" t="s">
        <v>443</v>
      </c>
      <c r="E12" s="6" t="s">
        <v>433</v>
      </c>
      <c r="F12" s="6" t="s">
        <v>433</v>
      </c>
      <c r="G12" s="6"/>
    </row>
    <row r="13" customHeight="1" spans="1:3">
      <c r="A13" s="5" t="s">
        <v>444</v>
      </c>
      <c r="C13" s="9" t="s">
        <v>445</v>
      </c>
    </row>
    <row r="14" customHeight="1" spans="3:4">
      <c r="C14" s="9" t="s">
        <v>446</v>
      </c>
      <c r="D14" s="6" t="s">
        <v>447</v>
      </c>
    </row>
  </sheetData>
  <sheetProtection formatCells="0" insertHyperlinks="0" autoFilter="0"/>
  <autoFilter xmlns:etc="http://www.wps.cn/officeDocument/2017/etCustomData" ref="A1:F14" etc:filterBottomFollowUsedRange="1">
    <extLst/>
  </autoFilter>
  <hyperlinks>
    <hyperlink ref="C9" r:id="rId1" display="https://nf.video/gkihf" tooltip="https://nf.video/gkihf"/>
    <hyperlink ref="C8" r:id="rId2" display="https://www.api2d.com/doc"/>
    <hyperlink ref="C10" r:id="rId3" display="https://apiyi.com/"/>
    <hyperlink ref="C11" r:id="rId4" display="GPT516.com"/>
    <hyperlink ref="C4" r:id="rId5" display="https://www.openai-hk.com/"/>
    <hyperlink ref="C3" r:id="rId6" display="https://buyca.top/"/>
    <hyperlink ref="C12" r:id="rId7" display="https://agicto.com/model"/>
    <hyperlink ref="F2" r:id="rId8" display="https://platform.openai.com/docs/guides/rate-limits/usage-tiers?context=tier-five"/>
    <hyperlink ref="C5" r:id="rId9" display="https://learn.microsoft.com/zh-cn/azure/ai-services/openai/concepts/models"/>
    <hyperlink ref="C13" r:id="rId10" display="https://dmxapi.com/#qiye"/>
    <hyperlink ref="C14" r:id="rId11" display="https://siliconflow.cn/zh-cn/pricing"/>
    <hyperlink ref="C7" r:id="rId12" display="https://shop.djschatai.com/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9 3 0 1 1 4 8 8 " > < h i d d e n R a n g e   r o w F r o m = " 3 "   r o w T o = " 8 " / > < h i d d e n R a n g e   r o w F r o m = " 1 1 "   r o w T o = " 1 5 " / > < h i d d e n R a n g e   r o w F r o m = " 1 8 "   r o w T o = " 2 2 " / > < h i d d e n R a n g e   r o w F r o m = " 2 5 "   r o w T o = " 2 9 " / > < h i d d e n R a n g e   r o w F r o m = " 3 3 "   r o w T o = " 3 4 " / > < h i d d e n R a n g e   r o w F r o m = " 3 6 "   r o w T o = " 3 6 " / > < h i d d e n R a n g e   r o w F r o m = " 4 1 "   r o w T o = " 4 1 " / > < h i d d e n R a n g e   r o w F r o m = " 4 4 "   r o w T o = " 4 4 " / > < h i d d e n R a n g e   r o w F r o m = " 4 7 "   r o w T o = " 7 3 " / > < h i d d e n R a n g e   r o w F r o m = " 7 7 "   r o w T o = " 8 2 " / > < h i d d e n R a n g e   r o w F r o m = " 8 5 "   r o w T o = " 8 7 " / > < h i d d e n R a n g e   r o w F r o m = " 8 9 "   r o w T o = " 8 9 " / > < h i d d e n R a n g e   r o w F r o m = " 9 1 "   r o w T o = " 1 0 0 " / > < h i d d e n R a n g e   r o w F r o m = " 1 0 2 "   r o w T o = " 1 0 4 " / > < h i d d e n R a n g e   r o w F r o m = " 1 0 6 "   r o w T o = " 1 1 6 " / > < / f i l t e r D a t a > < a u t o f i l t e r I n f o   f i l t e r I D = " 1 9 3 0 1 1 4 8 8 " > < a u t o F i l t e r   x m l n s = " h t t p : / / s c h e m a s . o p e n x m l f o r m a t s . o r g / s p r e a d s h e e t m l / 2 0 0 6 / m a i n "   r e f = " A 1 : A B 1 1 7 " > < f i l t e r C o l u m n   c o l I d = " 2 " > < c u s t o m F i l t e r s > < c u s t o m F i l t e r   o p e r a t o r = " e q u a l "   v a l = " /f" / > < / c u s t o m F i l t e r s > < / f i l t e r C o l u m n > < / a u t o F i l t e r > < / a u t o f i l t e r I n f o > < / s h e e t I t e m > < / a u t o f i l t e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A B 1 " > < h y p e r s u b l i n k   p o s = " 9 "   l e n g t h = " 5 3 "   d i s p l a y = " h t t p s : / / h u g g i n g f a c e . c o / s p a c e s / p h i l s c h m i d / l l m - p r i c i n g ) "   a d d r e s s = " h t t p s : / / h u g g i n g f a c e . c o / s p a c e s / p h i l s c h m i d / l l m - p r i c i n g ) "   s u b a d d r e s s = " "   s c r e e n T i p = " "   l i n k r u n s t y p e = " L R T U R L " / > < / h y p e r l i n k > < h y p e r l i n k   r e f = " A B 3 " > < h y p e r s u b l i n k   p o s = " 1 "   l e n g t h = " 2 0 "   d i s p l a y = " A z u r e   O p e n A I   g�RM����TP�6R"   a d d r e s s = " h t t p s : / / l e a r n . m i c r o s o f t . c o m / z h - c n / a z u r e / a i - s e r v i c e s / o p e n a i / q u o t a s - l i m i t s "   s u b a d d r e s s = " "   s c r e e n T i p = " "   l i n k r u n s t y p e = " L R T U R L " / > < / h y p e r l i n k > < h y p e r l i n k   r e f = " A B 3 2 " > < h y p e r s u b l i n k   p o s = " 3 "   l e n g t h = " 6 "   d i s p l a y = " hQ�|!j�WP�Am"   a d d r e s s = " h t t p s : / / h e l p . a l i y u n . c o m / z h / m o d e l - s t u d i o / d e v e l o p e r - r e f e r e n c e / r a t e - l i m i t "   s u b a d d r e s s = " "   s c r e e n T i p = " "   l i n k r u n s t y p e = " L R T U R L " / > < / h y p e r l i n k > < / h y p e r l i n k s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E 2 " > < h y p e r s u b l i n k   p o s = " 4 9 "   l e n g t h = " 2 7 "   d i s p l a y = " h t t p s : / / o p e n a i . c o m / p r i c i n g / "   a d d r e s s = " h t t p s : / / o p e n a i . c o m / p r i c i n g / "   s u b a d d r e s s = " "   s c r e e n T i p = " "   l i n k r u n s t y p e = " L R T U R L " / > < / h y p e r l i n k > < / h y p e r l i n k s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N 1 " > < h y p e r s u b l i n k   p o s = " 2 "   l e n g t h = " 4 9 "   d i s p l a y = " h t t p s : / / w w w . m i c r o s o f t . c o m / e n - u s / b i n g / a p i s / p r i c i n g "   a d d r e s s = " h t t p s : / / w w w . m i c r o s o f t . c o m / e n - u s / b i n g / a p i s / p r i c i n g "   s u b a d d r e s s = " "   s c r e e n T i p = " "   l i n k r u n s t y p e = " L R T U R L " / > < / h y p e r l i n k > < / h y p e r l i n k s > < c e l l p r o t e c t i o n / > < a p p E t D b R e l a t i o n s / > < / w o S h e e t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9 " / > < p i x e l a t o r L i s t   s h e e t S t i d = " 5 " / > < p i x e l a t o r L i s t   s h e e t S t i d = " 7 " / > < p i x e l a t o r L i s t   s h e e t S t i d = " 8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WWO_wpscloud_20250305175527-00de7ca4b2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大语言模型</vt:lpstr>
      <vt:lpstr>多模态模型</vt:lpstr>
      <vt:lpstr>向量模型</vt:lpstr>
      <vt:lpstr>chatgpt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yiwei.zhao</dc:creator>
  <cp:lastModifiedBy>郑楚彬</cp:lastModifiedBy>
  <dcterms:created xsi:type="dcterms:W3CDTF">2024-08-31T10:12:00Z</dcterms:created>
  <dcterms:modified xsi:type="dcterms:W3CDTF">2025-03-21T03:27:30Z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0E8AEBB10FE4448D8DC490BC29B50DB3_11</vt:lpwstr>
  </property>
  <property fmtid="{D5CDD505-2E9C-101B-9397-08002B2CF9AE}" pid="3" name="KSOProductBuildVer">
    <vt:lpwstr>2052-12.1.0.20305</vt:lpwstr>
  </property>
</Properties>
</file>