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525" windowWidth="14310" windowHeight="3975" tabRatio="481" activeTab="2"/>
  </bookViews>
  <sheets>
    <sheet name="服务器性能" sheetId="13" r:id="rId1"/>
    <sheet name="存储需求" sheetId="8" r:id="rId2"/>
    <sheet name="带宽需求" sheetId="14" r:id="rId3"/>
  </sheets>
  <calcPr calcId="145621"/>
</workbook>
</file>

<file path=xl/calcChain.xml><?xml version="1.0" encoding="utf-8"?>
<calcChain xmlns="http://schemas.openxmlformats.org/spreadsheetml/2006/main">
  <c r="L3" i="14" l="1"/>
  <c r="K3" i="14"/>
  <c r="K10" i="14"/>
  <c r="K16" i="14"/>
  <c r="J20" i="14"/>
  <c r="I19" i="14"/>
  <c r="I18" i="14"/>
  <c r="I17" i="14"/>
  <c r="J16" i="14"/>
  <c r="I7" i="14"/>
  <c r="I4" i="14"/>
  <c r="I5" i="14"/>
  <c r="I6" i="14"/>
  <c r="J3" i="14"/>
  <c r="J14" i="8"/>
  <c r="J7" i="8"/>
  <c r="J6" i="8"/>
  <c r="J5" i="8"/>
  <c r="J4" i="8"/>
  <c r="J12" i="8"/>
  <c r="J11" i="8"/>
  <c r="J10" i="8"/>
  <c r="N3" i="14" l="1"/>
  <c r="M3" i="14"/>
  <c r="J8" i="8"/>
  <c r="H15" i="13"/>
  <c r="J15" i="13" s="1"/>
  <c r="H16" i="13"/>
  <c r="I16" i="13" s="1"/>
  <c r="H7" i="13"/>
  <c r="J7" i="13" s="1"/>
  <c r="H24" i="13"/>
  <c r="I24" i="13" s="1"/>
  <c r="H23" i="13"/>
  <c r="I23" i="13" s="1"/>
  <c r="H22" i="13"/>
  <c r="J22" i="13" s="1"/>
  <c r="H17" i="13"/>
  <c r="H14" i="13"/>
  <c r="H13" i="13"/>
  <c r="J13" i="13" s="1"/>
  <c r="H12" i="13"/>
  <c r="H11" i="13"/>
  <c r="J11" i="13" s="1"/>
  <c r="H10" i="13"/>
  <c r="I10" i="13" s="1"/>
  <c r="S9" i="13"/>
  <c r="H9" i="13"/>
  <c r="T8" i="13"/>
  <c r="H8" i="13"/>
  <c r="Q3" i="13"/>
  <c r="Q2" i="13"/>
  <c r="I22" i="13" l="1"/>
  <c r="J24" i="13"/>
  <c r="L24" i="13" s="1"/>
  <c r="L15" i="13"/>
  <c r="J10" i="13"/>
  <c r="L10" i="13" s="1"/>
  <c r="J23" i="13"/>
  <c r="L23" i="13" s="1"/>
  <c r="I15" i="13"/>
  <c r="J9" i="13"/>
  <c r="L9" i="13" s="1"/>
  <c r="I14" i="13"/>
  <c r="I12" i="13"/>
  <c r="I8" i="13"/>
  <c r="L11" i="13"/>
  <c r="L13" i="13"/>
  <c r="J16" i="13"/>
  <c r="L16" i="13" s="1"/>
  <c r="J14" i="13"/>
  <c r="L14" i="13" s="1"/>
  <c r="J12" i="13"/>
  <c r="L12" i="13" s="1"/>
  <c r="J8" i="13"/>
  <c r="K7" i="13" s="1"/>
  <c r="M7" i="13" s="1"/>
  <c r="I13" i="13"/>
  <c r="I11" i="13"/>
  <c r="I9" i="13"/>
  <c r="I7" i="13"/>
  <c r="I17" i="13"/>
  <c r="J17" i="13"/>
  <c r="L17" i="13" s="1"/>
  <c r="L7" i="13"/>
  <c r="L22" i="13"/>
  <c r="M22" i="13" l="1"/>
  <c r="K10" i="13"/>
  <c r="M10" i="13" s="1"/>
  <c r="L8" i="13"/>
  <c r="K13" i="13"/>
  <c r="M13" i="13" s="1"/>
  <c r="I21" i="14" l="1"/>
  <c r="I22" i="14"/>
  <c r="I23" i="14"/>
  <c r="I13" i="14"/>
  <c r="I14" i="14"/>
  <c r="I15" i="14"/>
  <c r="M10" i="14" l="1"/>
  <c r="M16" i="14"/>
  <c r="J10" i="14" l="1"/>
  <c r="I12" i="14"/>
  <c r="J11" i="14"/>
  <c r="L10" i="14" l="1"/>
  <c r="N10" i="14" s="1"/>
  <c r="J9" i="14"/>
  <c r="L16" i="14" l="1"/>
  <c r="N16" i="14" s="1"/>
  <c r="J16" i="8" l="1"/>
  <c r="J9" i="8" l="1"/>
  <c r="J19" i="8"/>
  <c r="J18" i="8"/>
  <c r="J17" i="8"/>
  <c r="J15" i="8"/>
  <c r="J20" i="8" l="1"/>
  <c r="J13" i="8" l="1"/>
  <c r="J21" i="8" s="1"/>
</calcChain>
</file>

<file path=xl/sharedStrings.xml><?xml version="1.0" encoding="utf-8"?>
<sst xmlns="http://schemas.openxmlformats.org/spreadsheetml/2006/main" count="162" uniqueCount="84">
  <si>
    <t>忙日系数</t>
    <phoneticPr fontId="2" type="noConversion"/>
  </si>
  <si>
    <t>忙时系数</t>
    <phoneticPr fontId="2" type="noConversion"/>
  </si>
  <si>
    <t>门户管理平台</t>
    <phoneticPr fontId="2" type="noConversion"/>
  </si>
  <si>
    <t>类别</t>
    <phoneticPr fontId="4" type="noConversion"/>
  </si>
  <si>
    <t>服务器类型</t>
    <phoneticPr fontId="4" type="noConversion"/>
  </si>
  <si>
    <t>备注</t>
    <phoneticPr fontId="4" type="noConversion"/>
  </si>
  <si>
    <t>内容记录条数</t>
    <phoneticPr fontId="4" type="noConversion"/>
  </si>
  <si>
    <t>每条内容平均大小（K）</t>
    <phoneticPr fontId="2" type="noConversion"/>
  </si>
  <si>
    <t>内容存储</t>
    <phoneticPr fontId="2" type="noConversion"/>
  </si>
  <si>
    <t>内容数据库存储</t>
    <phoneticPr fontId="2" type="noConversion"/>
  </si>
  <si>
    <t>每条数平均大小(K)</t>
    <phoneticPr fontId="4" type="noConversion"/>
  </si>
  <si>
    <t>每个用户月均PV</t>
    <phoneticPr fontId="2" type="noConversion"/>
  </si>
  <si>
    <t>每次PV所产生记录条数</t>
    <phoneticPr fontId="4" type="noConversion"/>
  </si>
  <si>
    <t>记录保留月数</t>
    <phoneticPr fontId="4" type="noConversion"/>
  </si>
  <si>
    <t>系统日志数据</t>
    <phoneticPr fontId="2" type="noConversion"/>
  </si>
  <si>
    <t>-</t>
    <phoneticPr fontId="2" type="noConversion"/>
  </si>
  <si>
    <t>每个用户月均PV/会话</t>
    <phoneticPr fontId="2" type="noConversion"/>
  </si>
  <si>
    <t>小计</t>
    <phoneticPr fontId="2" type="noConversion"/>
  </si>
  <si>
    <t>存储空间（G）</t>
    <phoneticPr fontId="4" type="noConversion"/>
  </si>
  <si>
    <t>峰值并发系数</t>
    <phoneticPr fontId="2" type="noConversion"/>
  </si>
  <si>
    <t>服务注册中心</t>
    <phoneticPr fontId="7" type="noConversion"/>
  </si>
  <si>
    <t>消息中间件</t>
    <phoneticPr fontId="7" type="noConversion"/>
  </si>
  <si>
    <t>服务管理门户</t>
    <phoneticPr fontId="7" type="noConversion"/>
  </si>
  <si>
    <t>门户展现后台</t>
    <phoneticPr fontId="2" type="noConversion"/>
  </si>
  <si>
    <t>客户端支撑后台</t>
    <phoneticPr fontId="7" type="noConversion"/>
  </si>
  <si>
    <t>子系统或模块</t>
  </si>
  <si>
    <t>配置数量</t>
  </si>
  <si>
    <t>CMNET需求（Mbps）</t>
    <phoneticPr fontId="7" type="noConversion"/>
  </si>
  <si>
    <t>内部互联带宽需求（Mbps）</t>
    <phoneticPr fontId="2" type="noConversion"/>
  </si>
  <si>
    <t>内部互联带宽需求（考虑60%，单位Mbps）</t>
    <phoneticPr fontId="2" type="noConversion"/>
  </si>
  <si>
    <t>数据库服务器</t>
    <phoneticPr fontId="7" type="noConversion"/>
  </si>
  <si>
    <t>服务数据库</t>
    <phoneticPr fontId="7" type="noConversion"/>
  </si>
  <si>
    <t>运营管理数据库</t>
    <phoneticPr fontId="7" type="noConversion"/>
  </si>
  <si>
    <t>CMNET需求（考虑60%，单位Mbps）</t>
    <phoneticPr fontId="7" type="noConversion"/>
  </si>
  <si>
    <t>内容存储</t>
    <phoneticPr fontId="2" type="noConversion"/>
  </si>
  <si>
    <t>服务器性能要求考虑80%利用率（万TPMC）</t>
    <phoneticPr fontId="7" type="noConversion"/>
  </si>
  <si>
    <t>服务器性能要求（万TPMC）</t>
    <phoneticPr fontId="7" type="noConversion"/>
  </si>
  <si>
    <t>运营管理子系统</t>
    <phoneticPr fontId="7" type="noConversion"/>
  </si>
  <si>
    <t>至运营管理子系统</t>
    <phoneticPr fontId="7" type="noConversion"/>
  </si>
  <si>
    <t>至统计分析子系统</t>
    <phoneticPr fontId="7" type="noConversion"/>
  </si>
  <si>
    <t>服务子系统</t>
    <phoneticPr fontId="7" type="noConversion"/>
  </si>
  <si>
    <t>至展现平台</t>
    <phoneticPr fontId="7" type="noConversion"/>
  </si>
  <si>
    <t>至服务子系统</t>
    <phoneticPr fontId="7" type="noConversion"/>
  </si>
  <si>
    <t>至服务子系统</t>
    <phoneticPr fontId="7" type="noConversion"/>
  </si>
  <si>
    <t>至运营子系统</t>
    <phoneticPr fontId="7" type="noConversion"/>
  </si>
  <si>
    <t>活跃用户</t>
    <phoneticPr fontId="2" type="noConversion"/>
  </si>
  <si>
    <r>
      <t>每次PV</t>
    </r>
    <r>
      <rPr>
        <sz val="11"/>
        <color theme="1"/>
        <rFont val="宋体"/>
        <family val="2"/>
        <scheme val="minor"/>
      </rPr>
      <t>/会话</t>
    </r>
    <r>
      <rPr>
        <sz val="11"/>
        <color theme="1"/>
        <rFont val="宋体"/>
        <family val="2"/>
        <scheme val="minor"/>
      </rPr>
      <t>所</t>
    </r>
    <r>
      <rPr>
        <sz val="11"/>
        <color theme="1"/>
        <rFont val="宋体"/>
        <family val="2"/>
        <scheme val="minor"/>
      </rPr>
      <t>产生事务数</t>
    </r>
  </si>
  <si>
    <t>忙日系数</t>
    <phoneticPr fontId="2" type="noConversion"/>
  </si>
  <si>
    <t>忙时系数</t>
    <phoneticPr fontId="2" type="noConversion"/>
  </si>
  <si>
    <t>高峰每小时处理会话数</t>
    <phoneticPr fontId="2" type="noConversion"/>
  </si>
  <si>
    <t>峰值服务器性能要求TPC-C（TPMC）</t>
    <phoneticPr fontId="2" type="noConversion"/>
  </si>
  <si>
    <t>汇总TPMC</t>
    <phoneticPr fontId="7" type="noConversion"/>
  </si>
  <si>
    <t xml:space="preserve">月活跃1500万用户，通过WWW、WAP、客户端三方式，每人月均点击20次，忙日系数10%，忙时系数22%，峰值并发系数为3，每秒5500个请求。
(每秒请求数：15000000*20*10%*22%*3/3600=5500)
预计5%的请求会触发短信业务，所以每秒短信并发为110条。
</t>
    <phoneticPr fontId="7" type="noConversion"/>
  </si>
  <si>
    <t>服务子系统</t>
    <phoneticPr fontId="7" type="noConversion"/>
  </si>
  <si>
    <t>服务管理门户</t>
    <phoneticPr fontId="7" type="noConversion"/>
  </si>
  <si>
    <t>服务注册中心</t>
    <phoneticPr fontId="7" type="noConversion"/>
  </si>
  <si>
    <t>消息中间件</t>
    <phoneticPr fontId="7" type="noConversion"/>
  </si>
  <si>
    <t>运营管理子系统</t>
    <phoneticPr fontId="7" type="noConversion"/>
  </si>
  <si>
    <t>展现门户</t>
  </si>
  <si>
    <t>内容管理</t>
  </si>
  <si>
    <t>用户管理</t>
  </si>
  <si>
    <t>应用管理</t>
  </si>
  <si>
    <t>消息推送</t>
  </si>
  <si>
    <t xml:space="preserve">1) 整个门户注册用户数支持不小于10,000,000。
2) 服务端并发可以支持超过30,000人在线。
3) 服务端并发能力大于2,400个连接。
4) 最大接入服务数不小于300个。
5) 所有用户行为数据和运营数据至少需要保存2年。
6) 接口响应不大于2秒/事务。
7) 数据传输指标：端数据传输，100 条记录（60K）&lt; 2秒
</t>
  </si>
  <si>
    <t>运营管理</t>
  </si>
  <si>
    <t>每个用户月均会话</t>
  </si>
  <si>
    <t>峰值每秒处理会话数</t>
  </si>
  <si>
    <t>展现门户数据库</t>
  </si>
  <si>
    <t>服务器配置</t>
  </si>
  <si>
    <t>单机性能TPMC达到50万左右</t>
  </si>
  <si>
    <t>单机性能TPMC达到200万左右小型机</t>
  </si>
  <si>
    <t>用户数据库存储</t>
  </si>
  <si>
    <t>用户</t>
  </si>
  <si>
    <t>用户日志存储</t>
  </si>
  <si>
    <t>系统日志存储</t>
  </si>
  <si>
    <t>门户数据库存储</t>
  </si>
  <si>
    <t>服务子系统</t>
  </si>
  <si>
    <t>服务数据库存储</t>
  </si>
  <si>
    <t>消息数据库存储</t>
  </si>
  <si>
    <t>24个月*每天采集页面数
单页元数据大小为200K</t>
  </si>
  <si>
    <t>合计</t>
  </si>
  <si>
    <t>每次会话的报文大小(K)</t>
  </si>
  <si>
    <t>至展现后台服务</t>
  </si>
  <si>
    <t>至展现门户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</si>
</sst>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 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rgb="FFFFFFFF"/>
      <name val="华文细黑"/>
      <family val="3"/>
      <charset val="134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rgb="FFFFFFFF"/>
      <name val="华文细黑"/>
      <family val="3"/>
      <charset val="134"/>
    </font>
    <font>
      <sz val="11"/>
      <name val="宋体"/>
      <family val="2"/>
      <scheme val="minor"/>
    </font>
    <font>
      <sz val="14"/>
      <color rgb="FFFF0000"/>
      <name val="宋体"/>
      <family val="2"/>
      <scheme val="minor"/>
    </font>
    <font>
      <sz val="14"/>
      <color rgb="FFFF0000"/>
      <name val="宋体"/>
      <family val="3"/>
      <charset val="134"/>
      <scheme val="minor"/>
    </font>
    <font>
      <b/>
      <sz val="16"/>
      <color theme="1"/>
      <name val="宋体"/>
      <family val="2"/>
      <scheme val="minor"/>
    </font>
    <font>
      <sz val="14"/>
      <color theme="1"/>
      <name val="宋体"/>
      <family val="3"/>
      <charset val="134"/>
    </font>
    <font>
      <b/>
      <sz val="14"/>
      <color theme="1"/>
      <name val="宋体"/>
      <charset val="134"/>
    </font>
    <font>
      <sz val="14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</cellStyleXfs>
  <cellXfs count="8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 readingOrder="1"/>
    </xf>
    <xf numFmtId="9" fontId="3" fillId="0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11" fillId="5" borderId="1" xfId="0" applyFont="1" applyFill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9" fillId="5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0" fontId="9" fillId="5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>
      <alignment vertical="center"/>
    </xf>
    <xf numFmtId="177" fontId="14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77" fontId="17" fillId="0" borderId="1" xfId="0" applyNumberFormat="1" applyFont="1" applyFill="1" applyBorder="1" applyAlignment="1">
      <alignment horizontal="center" vertical="center" wrapText="1"/>
    </xf>
    <xf numFmtId="177" fontId="16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5" fillId="0" borderId="0" xfId="0" applyNumberFormat="1" applyFont="1">
      <alignment vertical="center"/>
    </xf>
    <xf numFmtId="0" fontId="15" fillId="0" borderId="0" xfId="0" applyFo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177" fontId="19" fillId="0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opLeftCell="B3" zoomScale="70" zoomScaleNormal="70" workbookViewId="0">
      <selection activeCell="B15" sqref="B15"/>
    </sheetView>
  </sheetViews>
  <sheetFormatPr defaultColWidth="8.875" defaultRowHeight="13.5" x14ac:dyDescent="0.15"/>
  <cols>
    <col min="1" max="1" width="15.25" customWidth="1"/>
    <col min="2" max="2" width="39.375" customWidth="1"/>
    <col min="3" max="3" width="16.125" customWidth="1"/>
    <col min="4" max="4" width="21.375" customWidth="1"/>
    <col min="5" max="5" width="11.75" customWidth="1"/>
    <col min="6" max="7" width="9" customWidth="1"/>
    <col min="8" max="8" width="28.125" customWidth="1"/>
    <col min="9" max="9" width="20.625" bestFit="1" customWidth="1"/>
    <col min="10" max="10" width="15.875" customWidth="1"/>
    <col min="11" max="11" width="16.125" customWidth="1"/>
    <col min="12" max="12" width="21.875" customWidth="1"/>
    <col min="13" max="13" width="18.75" customWidth="1"/>
    <col min="14" max="14" width="17.125" bestFit="1" customWidth="1"/>
    <col min="19" max="19" width="10.375" bestFit="1" customWidth="1"/>
  </cols>
  <sheetData>
    <row r="2" spans="1:20" ht="122.25" customHeight="1" x14ac:dyDescent="0.15">
      <c r="A2" s="70" t="s">
        <v>63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Q2">
        <f>110/60%</f>
        <v>183.33333333333334</v>
      </c>
    </row>
    <row r="3" spans="1:20" x14ac:dyDescent="0.15">
      <c r="A3" s="27"/>
      <c r="B3" s="27"/>
      <c r="Q3">
        <f>55/60%</f>
        <v>91.666666666666671</v>
      </c>
    </row>
    <row r="4" spans="1:20" x14ac:dyDescent="0.15">
      <c r="A4" s="27"/>
      <c r="B4" s="27"/>
      <c r="C4" s="28"/>
    </row>
    <row r="5" spans="1:20" x14ac:dyDescent="0.15">
      <c r="A5" s="27"/>
      <c r="B5" s="27"/>
      <c r="C5" s="28"/>
    </row>
    <row r="6" spans="1:20" ht="54" x14ac:dyDescent="0.15">
      <c r="A6" s="10"/>
      <c r="B6" s="19" t="s">
        <v>25</v>
      </c>
      <c r="C6" s="42" t="s">
        <v>72</v>
      </c>
      <c r="D6" s="21" t="s">
        <v>65</v>
      </c>
      <c r="E6" s="21" t="s">
        <v>46</v>
      </c>
      <c r="F6" s="22" t="s">
        <v>47</v>
      </c>
      <c r="G6" s="20" t="s">
        <v>48</v>
      </c>
      <c r="H6" s="22" t="s">
        <v>49</v>
      </c>
      <c r="I6" s="31" t="s">
        <v>66</v>
      </c>
      <c r="J6" s="22" t="s">
        <v>50</v>
      </c>
      <c r="K6" s="29" t="s">
        <v>51</v>
      </c>
      <c r="L6" s="19" t="s">
        <v>35</v>
      </c>
      <c r="M6" s="19" t="s">
        <v>36</v>
      </c>
      <c r="N6" s="19" t="s">
        <v>68</v>
      </c>
      <c r="O6" s="19" t="s">
        <v>26</v>
      </c>
    </row>
    <row r="7" spans="1:20" ht="18.75" x14ac:dyDescent="0.15">
      <c r="A7" s="57" t="s">
        <v>58</v>
      </c>
      <c r="B7" s="37" t="s">
        <v>24</v>
      </c>
      <c r="C7" s="32">
        <v>10000000</v>
      </c>
      <c r="D7" s="33">
        <v>30</v>
      </c>
      <c r="E7" s="32">
        <v>3</v>
      </c>
      <c r="F7" s="34">
        <v>0.1</v>
      </c>
      <c r="G7" s="34">
        <v>0.22</v>
      </c>
      <c r="H7" s="13">
        <f t="shared" ref="H7" si="0">C7*D7*E7*F7*G7</f>
        <v>19800000</v>
      </c>
      <c r="I7" s="35">
        <f>H7/3600/E7</f>
        <v>1833.3333333333333</v>
      </c>
      <c r="J7" s="13">
        <f>H7/60</f>
        <v>330000</v>
      </c>
      <c r="K7" s="60">
        <f>SUM(J7:J9)</f>
        <v>663666.66666666663</v>
      </c>
      <c r="L7" s="36">
        <f t="shared" ref="L7" si="1">J7/80%/10000</f>
        <v>41.25</v>
      </c>
      <c r="M7" s="60">
        <f>K7/80%/10000</f>
        <v>82.958333333333329</v>
      </c>
      <c r="N7" s="51" t="s">
        <v>69</v>
      </c>
      <c r="O7" s="63">
        <v>2</v>
      </c>
    </row>
    <row r="8" spans="1:20" ht="18.75" x14ac:dyDescent="0.15">
      <c r="A8" s="58"/>
      <c r="B8" s="32" t="s">
        <v>23</v>
      </c>
      <c r="C8" s="32">
        <v>10000000</v>
      </c>
      <c r="D8" s="32">
        <v>30</v>
      </c>
      <c r="E8" s="32">
        <v>3</v>
      </c>
      <c r="F8" s="34">
        <v>0.1</v>
      </c>
      <c r="G8" s="34">
        <v>0.22</v>
      </c>
      <c r="H8" s="13">
        <f t="shared" ref="H8:H9" si="2">C8*D8*E8*F8*G8</f>
        <v>19800000</v>
      </c>
      <c r="I8" s="35">
        <f t="shared" ref="I8:I17" si="3">H8/3600/E8</f>
        <v>1833.3333333333333</v>
      </c>
      <c r="J8" s="13">
        <f t="shared" ref="J8:J17" si="4">H8/60</f>
        <v>330000</v>
      </c>
      <c r="K8" s="61"/>
      <c r="L8" s="36">
        <f t="shared" ref="L8:L17" si="5">J8/80%/10000</f>
        <v>41.25</v>
      </c>
      <c r="M8" s="61"/>
      <c r="N8" s="52"/>
      <c r="O8" s="64"/>
      <c r="S8" s="38" t="s">
        <v>52</v>
      </c>
      <c r="T8">
        <f>15000000*20*10%*22%*3/3600</f>
        <v>5500</v>
      </c>
    </row>
    <row r="9" spans="1:20" ht="18.75" x14ac:dyDescent="0.15">
      <c r="A9" s="59"/>
      <c r="B9" s="32" t="s">
        <v>2</v>
      </c>
      <c r="C9" s="32">
        <v>1000</v>
      </c>
      <c r="D9" s="32">
        <v>1000</v>
      </c>
      <c r="E9" s="32">
        <v>10</v>
      </c>
      <c r="F9" s="34">
        <v>0.1</v>
      </c>
      <c r="G9" s="34">
        <v>0.22</v>
      </c>
      <c r="H9" s="13">
        <f t="shared" si="2"/>
        <v>220000</v>
      </c>
      <c r="I9" s="35">
        <f t="shared" si="3"/>
        <v>6.1111111111111116</v>
      </c>
      <c r="J9" s="13">
        <f t="shared" si="4"/>
        <v>3666.6666666666665</v>
      </c>
      <c r="K9" s="62"/>
      <c r="L9" s="36">
        <f t="shared" si="5"/>
        <v>0.45833333333333331</v>
      </c>
      <c r="M9" s="62"/>
      <c r="N9" s="52"/>
      <c r="O9" s="65"/>
      <c r="S9" t="e">
        <f>#REF!*20*#REF!*#REF!*#REF!/3600*10%</f>
        <v>#REF!</v>
      </c>
    </row>
    <row r="10" spans="1:20" ht="18.75" x14ac:dyDescent="0.15">
      <c r="A10" s="69" t="s">
        <v>53</v>
      </c>
      <c r="B10" s="37" t="s">
        <v>54</v>
      </c>
      <c r="C10" s="32">
        <v>300</v>
      </c>
      <c r="D10" s="32">
        <v>1000</v>
      </c>
      <c r="E10" s="32">
        <v>10</v>
      </c>
      <c r="F10" s="34">
        <v>0.1</v>
      </c>
      <c r="G10" s="34">
        <v>0.22</v>
      </c>
      <c r="H10" s="13">
        <f>C10*D10*E10*F10*G10</f>
        <v>66000</v>
      </c>
      <c r="I10" s="35">
        <f t="shared" si="3"/>
        <v>1.8333333333333333</v>
      </c>
      <c r="J10" s="13">
        <f t="shared" si="4"/>
        <v>1100</v>
      </c>
      <c r="K10" s="68">
        <f>SUM(J10:J12)</f>
        <v>771100</v>
      </c>
      <c r="L10" s="36">
        <f t="shared" si="5"/>
        <v>0.13750000000000001</v>
      </c>
      <c r="M10" s="68">
        <f>K10/80%/10000</f>
        <v>96.387500000000003</v>
      </c>
      <c r="N10" s="52"/>
      <c r="O10" s="67">
        <v>2</v>
      </c>
    </row>
    <row r="11" spans="1:20" ht="18.75" x14ac:dyDescent="0.15">
      <c r="A11" s="69"/>
      <c r="B11" s="37" t="s">
        <v>55</v>
      </c>
      <c r="C11" s="32">
        <v>10000000</v>
      </c>
      <c r="D11" s="33">
        <v>30</v>
      </c>
      <c r="E11" s="32">
        <v>2</v>
      </c>
      <c r="F11" s="34">
        <v>0.1</v>
      </c>
      <c r="G11" s="34">
        <v>0.22</v>
      </c>
      <c r="H11" s="13">
        <f t="shared" ref="H11:H17" si="6">C11*D11*E11*F11*G11</f>
        <v>13200000</v>
      </c>
      <c r="I11" s="35">
        <f t="shared" si="3"/>
        <v>1833.3333333333333</v>
      </c>
      <c r="J11" s="13">
        <f t="shared" si="4"/>
        <v>220000</v>
      </c>
      <c r="K11" s="67"/>
      <c r="L11" s="36">
        <f t="shared" si="5"/>
        <v>27.5</v>
      </c>
      <c r="M11" s="67"/>
      <c r="N11" s="52"/>
      <c r="O11" s="67"/>
    </row>
    <row r="12" spans="1:20" ht="18.75" x14ac:dyDescent="0.15">
      <c r="A12" s="69"/>
      <c r="B12" s="37" t="s">
        <v>56</v>
      </c>
      <c r="C12" s="32">
        <v>10000000</v>
      </c>
      <c r="D12" s="33">
        <v>30</v>
      </c>
      <c r="E12" s="32">
        <v>5</v>
      </c>
      <c r="F12" s="34">
        <v>0.1</v>
      </c>
      <c r="G12" s="34">
        <v>0.22</v>
      </c>
      <c r="H12" s="13">
        <f t="shared" si="6"/>
        <v>33000000</v>
      </c>
      <c r="I12" s="35">
        <f t="shared" si="3"/>
        <v>1833.3333333333333</v>
      </c>
      <c r="J12" s="13">
        <f t="shared" si="4"/>
        <v>550000</v>
      </c>
      <c r="K12" s="67"/>
      <c r="L12" s="36">
        <f t="shared" si="5"/>
        <v>68.75</v>
      </c>
      <c r="M12" s="67"/>
      <c r="N12" s="52"/>
      <c r="O12" s="67"/>
    </row>
    <row r="13" spans="1:20" ht="21.75" customHeight="1" x14ac:dyDescent="0.15">
      <c r="A13" s="69" t="s">
        <v>57</v>
      </c>
      <c r="B13" s="37" t="s">
        <v>60</v>
      </c>
      <c r="C13" s="32">
        <v>10000000</v>
      </c>
      <c r="D13" s="33">
        <v>30</v>
      </c>
      <c r="E13" s="32">
        <v>1</v>
      </c>
      <c r="F13" s="34">
        <v>0.1</v>
      </c>
      <c r="G13" s="34">
        <v>0.22</v>
      </c>
      <c r="H13" s="13">
        <f t="shared" si="6"/>
        <v>6600000</v>
      </c>
      <c r="I13" s="35">
        <f t="shared" si="3"/>
        <v>1833.3333333333333</v>
      </c>
      <c r="J13" s="13">
        <f t="shared" si="4"/>
        <v>110000</v>
      </c>
      <c r="K13" s="68">
        <f>SUM(J13:J17)</f>
        <v>1210000</v>
      </c>
      <c r="L13" s="36">
        <f t="shared" si="5"/>
        <v>13.75</v>
      </c>
      <c r="M13" s="68">
        <f>K13/80%/10000</f>
        <v>151.25</v>
      </c>
      <c r="N13" s="52"/>
      <c r="O13" s="67">
        <v>3</v>
      </c>
    </row>
    <row r="14" spans="1:20" ht="18.75" x14ac:dyDescent="0.15">
      <c r="A14" s="69"/>
      <c r="B14" s="37" t="s">
        <v>59</v>
      </c>
      <c r="C14" s="32">
        <v>10000000</v>
      </c>
      <c r="D14" s="33">
        <v>30</v>
      </c>
      <c r="E14" s="32">
        <v>2</v>
      </c>
      <c r="F14" s="34">
        <v>0.1</v>
      </c>
      <c r="G14" s="34">
        <v>0.22</v>
      </c>
      <c r="H14" s="13">
        <f t="shared" si="6"/>
        <v>13200000</v>
      </c>
      <c r="I14" s="35">
        <f t="shared" si="3"/>
        <v>1833.3333333333333</v>
      </c>
      <c r="J14" s="13">
        <f t="shared" si="4"/>
        <v>220000</v>
      </c>
      <c r="K14" s="67"/>
      <c r="L14" s="36">
        <f t="shared" si="5"/>
        <v>27.5</v>
      </c>
      <c r="M14" s="67"/>
      <c r="N14" s="52"/>
      <c r="O14" s="67"/>
    </row>
    <row r="15" spans="1:20" ht="18.75" x14ac:dyDescent="0.15">
      <c r="A15" s="69"/>
      <c r="B15" s="37" t="s">
        <v>61</v>
      </c>
      <c r="C15" s="32">
        <v>10000000</v>
      </c>
      <c r="D15" s="33">
        <v>30</v>
      </c>
      <c r="E15" s="32">
        <v>1</v>
      </c>
      <c r="F15" s="34">
        <v>0.1</v>
      </c>
      <c r="G15" s="34">
        <v>0.22</v>
      </c>
      <c r="H15" s="13">
        <f t="shared" ref="H15" si="7">C15*D15*E15*F15*G15</f>
        <v>6600000</v>
      </c>
      <c r="I15" s="35">
        <f t="shared" si="3"/>
        <v>1833.3333333333333</v>
      </c>
      <c r="J15" s="13">
        <f t="shared" si="4"/>
        <v>110000</v>
      </c>
      <c r="K15" s="67"/>
      <c r="L15" s="36">
        <f t="shared" ref="L15" si="8">J15/80%/10000</f>
        <v>13.75</v>
      </c>
      <c r="M15" s="67"/>
      <c r="N15" s="52"/>
      <c r="O15" s="67"/>
    </row>
    <row r="16" spans="1:20" ht="18.75" x14ac:dyDescent="0.15">
      <c r="A16" s="69"/>
      <c r="B16" s="37" t="s">
        <v>64</v>
      </c>
      <c r="C16" s="32">
        <v>10000000</v>
      </c>
      <c r="D16" s="33">
        <v>30</v>
      </c>
      <c r="E16" s="32">
        <v>1</v>
      </c>
      <c r="F16" s="34">
        <v>0.1</v>
      </c>
      <c r="G16" s="34">
        <v>0.22</v>
      </c>
      <c r="H16" s="13">
        <f t="shared" si="6"/>
        <v>6600000</v>
      </c>
      <c r="I16" s="35">
        <f t="shared" si="3"/>
        <v>1833.3333333333333</v>
      </c>
      <c r="J16" s="13">
        <f t="shared" si="4"/>
        <v>110000</v>
      </c>
      <c r="K16" s="67"/>
      <c r="L16" s="36">
        <f t="shared" si="5"/>
        <v>13.75</v>
      </c>
      <c r="M16" s="67"/>
      <c r="N16" s="52"/>
      <c r="O16" s="67"/>
    </row>
    <row r="17" spans="1:16" ht="18.75" x14ac:dyDescent="0.15">
      <c r="A17" s="69"/>
      <c r="B17" s="37" t="s">
        <v>62</v>
      </c>
      <c r="C17" s="32">
        <v>10000000</v>
      </c>
      <c r="D17" s="33">
        <v>60</v>
      </c>
      <c r="E17" s="32">
        <v>3</v>
      </c>
      <c r="F17" s="34">
        <v>0.1</v>
      </c>
      <c r="G17" s="34">
        <v>0.22</v>
      </c>
      <c r="H17" s="13">
        <f t="shared" si="6"/>
        <v>39600000</v>
      </c>
      <c r="I17" s="35">
        <f t="shared" si="3"/>
        <v>3666.6666666666665</v>
      </c>
      <c r="J17" s="13">
        <f t="shared" si="4"/>
        <v>660000</v>
      </c>
      <c r="K17" s="67"/>
      <c r="L17" s="36">
        <f t="shared" si="5"/>
        <v>82.5</v>
      </c>
      <c r="M17" s="67"/>
      <c r="N17" s="53"/>
      <c r="O17" s="67"/>
    </row>
    <row r="18" spans="1:16" ht="20.25" x14ac:dyDescent="0.15">
      <c r="J18" s="47"/>
      <c r="K18" s="48"/>
      <c r="L18" s="47"/>
      <c r="M18" s="47"/>
    </row>
    <row r="19" spans="1:16" ht="20.25" x14ac:dyDescent="0.15">
      <c r="J19" s="48"/>
      <c r="K19" s="48"/>
      <c r="L19" s="48"/>
      <c r="M19" s="48"/>
    </row>
    <row r="20" spans="1:16" ht="20.25" x14ac:dyDescent="0.15">
      <c r="J20" s="48"/>
      <c r="K20" s="48"/>
      <c r="L20" s="48"/>
      <c r="M20" s="48"/>
    </row>
    <row r="21" spans="1:16" ht="54" x14ac:dyDescent="0.15">
      <c r="A21" s="10"/>
      <c r="B21" s="19" t="s">
        <v>25</v>
      </c>
      <c r="C21" s="20" t="s">
        <v>45</v>
      </c>
      <c r="D21" s="21" t="s">
        <v>16</v>
      </c>
      <c r="E21" s="21" t="s">
        <v>46</v>
      </c>
      <c r="F21" s="22" t="s">
        <v>47</v>
      </c>
      <c r="G21" s="20" t="s">
        <v>48</v>
      </c>
      <c r="H21" s="22" t="s">
        <v>49</v>
      </c>
      <c r="I21" s="31" t="s">
        <v>66</v>
      </c>
      <c r="J21" s="22" t="s">
        <v>50</v>
      </c>
      <c r="K21" s="23"/>
      <c r="L21" s="19" t="s">
        <v>35</v>
      </c>
      <c r="M21" s="19" t="s">
        <v>36</v>
      </c>
      <c r="N21" s="19" t="s">
        <v>68</v>
      </c>
      <c r="O21" s="19" t="s">
        <v>26</v>
      </c>
    </row>
    <row r="22" spans="1:16" ht="18.75" x14ac:dyDescent="0.15">
      <c r="A22" s="57" t="s">
        <v>30</v>
      </c>
      <c r="B22" s="39" t="s">
        <v>67</v>
      </c>
      <c r="C22" s="32">
        <v>10000000</v>
      </c>
      <c r="D22" s="32">
        <v>30</v>
      </c>
      <c r="E22" s="32">
        <v>5</v>
      </c>
      <c r="F22" s="32">
        <v>0.1</v>
      </c>
      <c r="G22" s="32">
        <v>0.22</v>
      </c>
      <c r="H22" s="32">
        <f t="shared" ref="H22:H24" si="9">C22*D22*E22*F22*G22</f>
        <v>33000000</v>
      </c>
      <c r="I22" s="40">
        <f t="shared" ref="I22:I24" si="10">H22/3600/E22</f>
        <v>1833.3333333333333</v>
      </c>
      <c r="J22" s="13">
        <f t="shared" ref="J22:J24" si="11">H22/60</f>
        <v>550000</v>
      </c>
      <c r="K22" s="39"/>
      <c r="L22" s="41">
        <f>J22/80%/10000</f>
        <v>68.75</v>
      </c>
      <c r="M22" s="66">
        <f>SUM(L22:L24)</f>
        <v>217.70833333333331</v>
      </c>
      <c r="N22" s="51" t="s">
        <v>70</v>
      </c>
      <c r="O22" s="54">
        <v>2</v>
      </c>
      <c r="P22" s="18"/>
    </row>
    <row r="23" spans="1:16" ht="18.75" x14ac:dyDescent="0.15">
      <c r="A23" s="58"/>
      <c r="B23" s="39" t="s">
        <v>31</v>
      </c>
      <c r="C23" s="32">
        <v>10000000</v>
      </c>
      <c r="D23" s="32">
        <v>30</v>
      </c>
      <c r="E23" s="32">
        <v>5</v>
      </c>
      <c r="F23" s="32">
        <v>0.1</v>
      </c>
      <c r="G23" s="32">
        <v>0.22</v>
      </c>
      <c r="H23" s="32">
        <f t="shared" si="9"/>
        <v>33000000</v>
      </c>
      <c r="I23" s="40">
        <f t="shared" si="10"/>
        <v>1833.3333333333333</v>
      </c>
      <c r="J23" s="13">
        <f t="shared" si="11"/>
        <v>550000</v>
      </c>
      <c r="K23" s="39"/>
      <c r="L23" s="41">
        <f t="shared" ref="L23:L24" si="12">J23/80%/10000</f>
        <v>68.75</v>
      </c>
      <c r="M23" s="67"/>
      <c r="N23" s="52"/>
      <c r="O23" s="55"/>
      <c r="P23" s="18"/>
    </row>
    <row r="24" spans="1:16" ht="18.75" x14ac:dyDescent="0.15">
      <c r="A24" s="59"/>
      <c r="B24" s="39" t="s">
        <v>32</v>
      </c>
      <c r="C24" s="32">
        <v>10000000</v>
      </c>
      <c r="D24" s="32">
        <v>35</v>
      </c>
      <c r="E24" s="32">
        <v>5</v>
      </c>
      <c r="F24" s="32">
        <v>0.1</v>
      </c>
      <c r="G24" s="32">
        <v>0.22</v>
      </c>
      <c r="H24" s="32">
        <f t="shared" si="9"/>
        <v>38500000</v>
      </c>
      <c r="I24" s="40">
        <f t="shared" si="10"/>
        <v>2138.8888888888891</v>
      </c>
      <c r="J24" s="13">
        <f t="shared" si="11"/>
        <v>641666.66666666663</v>
      </c>
      <c r="K24" s="39"/>
      <c r="L24" s="41">
        <f t="shared" si="12"/>
        <v>80.208333333333329</v>
      </c>
      <c r="M24" s="67"/>
      <c r="N24" s="53"/>
      <c r="O24" s="56"/>
      <c r="P24" s="18"/>
    </row>
  </sheetData>
  <mergeCells count="18">
    <mergeCell ref="A2:M2"/>
    <mergeCell ref="A13:A17"/>
    <mergeCell ref="N22:N24"/>
    <mergeCell ref="O22:O24"/>
    <mergeCell ref="A7:A9"/>
    <mergeCell ref="K7:K9"/>
    <mergeCell ref="M7:M9"/>
    <mergeCell ref="N7:N17"/>
    <mergeCell ref="O7:O9"/>
    <mergeCell ref="A22:A24"/>
    <mergeCell ref="M22:M24"/>
    <mergeCell ref="K13:K17"/>
    <mergeCell ref="M13:M17"/>
    <mergeCell ref="O13:O17"/>
    <mergeCell ref="A10:A12"/>
    <mergeCell ref="K10:K12"/>
    <mergeCell ref="M10:M12"/>
    <mergeCell ref="O10:O1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J20" sqref="J5:J20"/>
    </sheetView>
  </sheetViews>
  <sheetFormatPr defaultRowHeight="13.5" x14ac:dyDescent="0.15"/>
  <cols>
    <col min="1" max="1" width="15" style="3" bestFit="1" customWidth="1"/>
    <col min="2" max="2" width="20.25" style="3" bestFit="1" customWidth="1"/>
    <col min="3" max="3" width="17.875" style="3" bestFit="1" customWidth="1"/>
    <col min="4" max="4" width="17.625" style="3" bestFit="1" customWidth="1"/>
    <col min="5" max="5" width="12.75" style="3" bestFit="1" customWidth="1"/>
    <col min="6" max="6" width="20.25" style="3" bestFit="1" customWidth="1"/>
    <col min="7" max="7" width="12.25" style="3" customWidth="1"/>
    <col min="8" max="8" width="13.375" style="3" bestFit="1" customWidth="1"/>
    <col min="9" max="9" width="17.625" style="3" bestFit="1" customWidth="1"/>
    <col min="10" max="10" width="16.125" style="3" bestFit="1" customWidth="1"/>
    <col min="11" max="11" width="27.375" style="7" bestFit="1" customWidth="1"/>
    <col min="12" max="12" width="24.125" style="3" customWidth="1"/>
  </cols>
  <sheetData>
    <row r="3" spans="1:12" ht="36" x14ac:dyDescent="0.15">
      <c r="A3" s="19" t="s">
        <v>3</v>
      </c>
      <c r="B3" s="19" t="s">
        <v>4</v>
      </c>
      <c r="C3" s="19" t="s">
        <v>6</v>
      </c>
      <c r="D3" s="19" t="s">
        <v>7</v>
      </c>
      <c r="E3" s="19" t="s">
        <v>72</v>
      </c>
      <c r="F3" s="19" t="s">
        <v>11</v>
      </c>
      <c r="G3" s="19" t="s">
        <v>12</v>
      </c>
      <c r="H3" s="19" t="s">
        <v>10</v>
      </c>
      <c r="I3" s="19" t="s">
        <v>13</v>
      </c>
      <c r="J3" s="19" t="s">
        <v>18</v>
      </c>
      <c r="K3" s="19" t="s">
        <v>5</v>
      </c>
      <c r="L3"/>
    </row>
    <row r="4" spans="1:12" ht="18.75" x14ac:dyDescent="0.15">
      <c r="A4" s="71" t="s">
        <v>58</v>
      </c>
      <c r="B4" s="43" t="s">
        <v>8</v>
      </c>
      <c r="C4" s="43">
        <v>1000000000</v>
      </c>
      <c r="D4" s="43">
        <v>1</v>
      </c>
      <c r="E4" s="43" t="s">
        <v>15</v>
      </c>
      <c r="F4" s="43" t="s">
        <v>15</v>
      </c>
      <c r="G4" s="43" t="s">
        <v>15</v>
      </c>
      <c r="H4" s="43" t="s">
        <v>15</v>
      </c>
      <c r="I4" s="43" t="s">
        <v>15</v>
      </c>
      <c r="J4" s="45">
        <f>C4*D4/1024/1024</f>
        <v>953.67431640625</v>
      </c>
      <c r="K4" s="43"/>
      <c r="L4"/>
    </row>
    <row r="5" spans="1:12" ht="18.75" x14ac:dyDescent="0.15">
      <c r="A5" s="71"/>
      <c r="B5" s="43" t="s">
        <v>73</v>
      </c>
      <c r="C5" s="43" t="s">
        <v>15</v>
      </c>
      <c r="D5" s="43" t="s">
        <v>15</v>
      </c>
      <c r="E5" s="43">
        <v>10000000</v>
      </c>
      <c r="F5" s="43">
        <v>30</v>
      </c>
      <c r="G5" s="43">
        <v>3</v>
      </c>
      <c r="H5" s="43">
        <v>0.2</v>
      </c>
      <c r="I5" s="43">
        <v>24</v>
      </c>
      <c r="J5" s="45">
        <f>E5*F5*G5*H5*I5/1024/1024</f>
        <v>4119.873046875</v>
      </c>
      <c r="K5" s="43"/>
      <c r="L5"/>
    </row>
    <row r="6" spans="1:12" ht="18.75" x14ac:dyDescent="0.15">
      <c r="A6" s="71"/>
      <c r="B6" s="43" t="s">
        <v>74</v>
      </c>
      <c r="C6" s="43" t="s">
        <v>15</v>
      </c>
      <c r="D6" s="43" t="s">
        <v>15</v>
      </c>
      <c r="E6" s="43">
        <v>10000000</v>
      </c>
      <c r="F6" s="43">
        <v>30</v>
      </c>
      <c r="G6" s="43">
        <v>6</v>
      </c>
      <c r="H6" s="43">
        <v>0.2</v>
      </c>
      <c r="I6" s="43">
        <v>24</v>
      </c>
      <c r="J6" s="45">
        <f>E6*F6*G6*H6*I6/1024/1024</f>
        <v>8239.74609375</v>
      </c>
      <c r="K6" s="43"/>
      <c r="L6"/>
    </row>
    <row r="7" spans="1:12" ht="18.75" x14ac:dyDescent="0.15">
      <c r="A7" s="71"/>
      <c r="B7" s="43" t="s">
        <v>75</v>
      </c>
      <c r="C7" s="43" t="s">
        <v>15</v>
      </c>
      <c r="D7" s="43" t="s">
        <v>15</v>
      </c>
      <c r="E7" s="43">
        <v>10000000</v>
      </c>
      <c r="F7" s="43">
        <v>30</v>
      </c>
      <c r="G7" s="43">
        <v>2</v>
      </c>
      <c r="H7" s="43">
        <v>1</v>
      </c>
      <c r="I7" s="43">
        <v>24</v>
      </c>
      <c r="J7" s="45">
        <f>E7*F7*G7*H7*I7/1024/1024</f>
        <v>13732.91015625</v>
      </c>
      <c r="K7" s="43"/>
      <c r="L7"/>
    </row>
    <row r="8" spans="1:12" ht="18.75" x14ac:dyDescent="0.15">
      <c r="A8" s="71"/>
      <c r="B8" s="49" t="s">
        <v>17</v>
      </c>
      <c r="C8" s="49"/>
      <c r="D8" s="49"/>
      <c r="E8" s="49"/>
      <c r="F8" s="49"/>
      <c r="G8" s="49"/>
      <c r="H8" s="49"/>
      <c r="I8" s="49"/>
      <c r="J8" s="44">
        <f>SUM(J4:J7)</f>
        <v>27046.20361328125</v>
      </c>
      <c r="K8" s="43"/>
      <c r="L8"/>
    </row>
    <row r="9" spans="1:12" ht="18.75" x14ac:dyDescent="0.15">
      <c r="A9" s="71" t="s">
        <v>76</v>
      </c>
      <c r="B9" s="43" t="s">
        <v>34</v>
      </c>
      <c r="C9" s="43">
        <v>1000000000</v>
      </c>
      <c r="D9" s="43">
        <v>1</v>
      </c>
      <c r="E9" s="43" t="s">
        <v>15</v>
      </c>
      <c r="F9" s="43" t="s">
        <v>15</v>
      </c>
      <c r="G9" s="43" t="s">
        <v>15</v>
      </c>
      <c r="H9" s="43" t="s">
        <v>15</v>
      </c>
      <c r="I9" s="43" t="s">
        <v>15</v>
      </c>
      <c r="J9" s="45">
        <f>C9*D9/1024/1024</f>
        <v>953.67431640625</v>
      </c>
      <c r="K9" s="43"/>
      <c r="L9"/>
    </row>
    <row r="10" spans="1:12" ht="18.75" x14ac:dyDescent="0.15">
      <c r="A10" s="71"/>
      <c r="B10" s="43" t="s">
        <v>73</v>
      </c>
      <c r="C10" s="43" t="s">
        <v>15</v>
      </c>
      <c r="D10" s="43" t="s">
        <v>15</v>
      </c>
      <c r="E10" s="43">
        <v>10000000</v>
      </c>
      <c r="F10" s="43">
        <v>30</v>
      </c>
      <c r="G10" s="43">
        <v>3</v>
      </c>
      <c r="H10" s="43">
        <v>0.2</v>
      </c>
      <c r="I10" s="43">
        <v>24</v>
      </c>
      <c r="J10" s="45">
        <f>E10*F10*G10*H10*I10/1024/1024</f>
        <v>4119.873046875</v>
      </c>
      <c r="K10" s="43"/>
      <c r="L10"/>
    </row>
    <row r="11" spans="1:12" ht="18.75" x14ac:dyDescent="0.15">
      <c r="A11" s="71"/>
      <c r="B11" s="43" t="s">
        <v>74</v>
      </c>
      <c r="C11" s="43" t="s">
        <v>15</v>
      </c>
      <c r="D11" s="43" t="s">
        <v>15</v>
      </c>
      <c r="E11" s="43">
        <v>10000000</v>
      </c>
      <c r="F11" s="43">
        <v>30</v>
      </c>
      <c r="G11" s="43">
        <v>6</v>
      </c>
      <c r="H11" s="43">
        <v>0.2</v>
      </c>
      <c r="I11" s="43">
        <v>24</v>
      </c>
      <c r="J11" s="45">
        <f>E11*F11*G11*H11*I11/1024/1024</f>
        <v>8239.74609375</v>
      </c>
      <c r="K11" s="43"/>
      <c r="L11"/>
    </row>
    <row r="12" spans="1:12" ht="18.75" x14ac:dyDescent="0.15">
      <c r="A12" s="71"/>
      <c r="B12" s="43" t="s">
        <v>77</v>
      </c>
      <c r="C12" s="43" t="s">
        <v>15</v>
      </c>
      <c r="D12" s="43" t="s">
        <v>15</v>
      </c>
      <c r="E12" s="43">
        <v>300</v>
      </c>
      <c r="F12" s="43">
        <v>1000</v>
      </c>
      <c r="G12" s="43">
        <v>2</v>
      </c>
      <c r="H12" s="43">
        <v>1</v>
      </c>
      <c r="I12" s="43">
        <v>24</v>
      </c>
      <c r="J12" s="45">
        <f>E12*F12*G12*H12*I12/1024/1024</f>
        <v>13.73291015625</v>
      </c>
      <c r="K12" s="43"/>
      <c r="L12"/>
    </row>
    <row r="13" spans="1:12" ht="18.75" x14ac:dyDescent="0.15">
      <c r="A13" s="71"/>
      <c r="B13" s="49" t="s">
        <v>17</v>
      </c>
      <c r="C13" s="49"/>
      <c r="D13" s="49"/>
      <c r="E13" s="49"/>
      <c r="F13" s="49"/>
      <c r="G13" s="49"/>
      <c r="H13" s="49"/>
      <c r="I13" s="49"/>
      <c r="J13" s="44">
        <f>SUM(J9:J12)</f>
        <v>13327.0263671875</v>
      </c>
      <c r="K13" s="43"/>
      <c r="L13"/>
    </row>
    <row r="14" spans="1:12" ht="37.5" x14ac:dyDescent="0.15">
      <c r="A14" s="71" t="s">
        <v>64</v>
      </c>
      <c r="B14" s="43" t="s">
        <v>59</v>
      </c>
      <c r="C14" s="43" t="s">
        <v>15</v>
      </c>
      <c r="D14" s="43" t="s">
        <v>15</v>
      </c>
      <c r="E14" s="43" t="s">
        <v>15</v>
      </c>
      <c r="F14" s="43" t="s">
        <v>15</v>
      </c>
      <c r="G14" s="43" t="s">
        <v>15</v>
      </c>
      <c r="H14" s="43" t="s">
        <v>15</v>
      </c>
      <c r="I14" s="43">
        <v>24</v>
      </c>
      <c r="J14" s="45">
        <f>24*30*100*200/1024/1024</f>
        <v>13.73291015625</v>
      </c>
      <c r="K14" s="43" t="s">
        <v>79</v>
      </c>
      <c r="L14"/>
    </row>
    <row r="15" spans="1:12" ht="18.75" x14ac:dyDescent="0.15">
      <c r="A15" s="73"/>
      <c r="B15" s="43" t="s">
        <v>8</v>
      </c>
      <c r="C15" s="43">
        <v>1000000000</v>
      </c>
      <c r="D15" s="43">
        <v>5</v>
      </c>
      <c r="E15" s="43">
        <v>10000000</v>
      </c>
      <c r="F15" s="43" t="s">
        <v>15</v>
      </c>
      <c r="G15" s="43" t="s">
        <v>15</v>
      </c>
      <c r="H15" s="43" t="s">
        <v>15</v>
      </c>
      <c r="I15" s="43" t="s">
        <v>15</v>
      </c>
      <c r="J15" s="45">
        <f>C15*D15/1024/1024</f>
        <v>4768.37158203125</v>
      </c>
      <c r="K15" s="43"/>
      <c r="L15"/>
    </row>
    <row r="16" spans="1:12" ht="18.75" x14ac:dyDescent="0.15">
      <c r="A16" s="73"/>
      <c r="B16" s="43" t="s">
        <v>9</v>
      </c>
      <c r="C16" s="43">
        <v>1000000000</v>
      </c>
      <c r="D16" s="43">
        <v>2</v>
      </c>
      <c r="E16" s="43" t="s">
        <v>15</v>
      </c>
      <c r="F16" s="43" t="s">
        <v>15</v>
      </c>
      <c r="G16" s="43" t="s">
        <v>15</v>
      </c>
      <c r="H16" s="43" t="s">
        <v>15</v>
      </c>
      <c r="I16" s="43" t="s">
        <v>15</v>
      </c>
      <c r="J16" s="45">
        <f>C16*D16/1024/1024</f>
        <v>1907.3486328125</v>
      </c>
      <c r="K16" s="43"/>
      <c r="L16"/>
    </row>
    <row r="17" spans="1:12" ht="18.75" x14ac:dyDescent="0.15">
      <c r="A17" s="73"/>
      <c r="B17" s="43" t="s">
        <v>71</v>
      </c>
      <c r="C17" s="43" t="s">
        <v>15</v>
      </c>
      <c r="D17" s="43" t="s">
        <v>15</v>
      </c>
      <c r="E17" s="43">
        <v>10000000</v>
      </c>
      <c r="F17" s="43">
        <v>30</v>
      </c>
      <c r="G17" s="43">
        <v>3</v>
      </c>
      <c r="H17" s="43">
        <v>0.4</v>
      </c>
      <c r="I17" s="43">
        <v>24</v>
      </c>
      <c r="J17" s="45">
        <f>E17*F17*G17*H17*I17/1024/1024</f>
        <v>8239.74609375</v>
      </c>
      <c r="K17" s="43"/>
      <c r="L17"/>
    </row>
    <row r="18" spans="1:12" ht="18.75" x14ac:dyDescent="0.15">
      <c r="A18" s="73"/>
      <c r="B18" s="43" t="s">
        <v>14</v>
      </c>
      <c r="C18" s="43" t="s">
        <v>15</v>
      </c>
      <c r="D18" s="43" t="s">
        <v>15</v>
      </c>
      <c r="E18" s="43">
        <v>10000000</v>
      </c>
      <c r="F18" s="43">
        <v>30</v>
      </c>
      <c r="G18" s="43">
        <v>6</v>
      </c>
      <c r="H18" s="43">
        <v>0.4</v>
      </c>
      <c r="I18" s="43">
        <v>24</v>
      </c>
      <c r="J18" s="45">
        <f>E18*F18*G18*H18*I18/1024/1024</f>
        <v>16479.4921875</v>
      </c>
      <c r="K18" s="43"/>
      <c r="L18"/>
    </row>
    <row r="19" spans="1:12" ht="18.75" x14ac:dyDescent="0.15">
      <c r="A19" s="73"/>
      <c r="B19" s="43" t="s">
        <v>78</v>
      </c>
      <c r="C19" s="43" t="s">
        <v>15</v>
      </c>
      <c r="D19" s="43" t="s">
        <v>15</v>
      </c>
      <c r="E19" s="43">
        <v>10000000</v>
      </c>
      <c r="F19" s="43">
        <v>60</v>
      </c>
      <c r="G19" s="43">
        <v>2</v>
      </c>
      <c r="H19" s="43">
        <v>0.5</v>
      </c>
      <c r="I19" s="43">
        <v>24</v>
      </c>
      <c r="J19" s="45">
        <f>E19*F19*G19*H19*I19/1024/1024</f>
        <v>13732.91015625</v>
      </c>
      <c r="K19" s="43"/>
      <c r="L19"/>
    </row>
    <row r="20" spans="1:12" ht="18.75" x14ac:dyDescent="0.15">
      <c r="A20" s="73"/>
      <c r="B20" s="49" t="s">
        <v>17</v>
      </c>
      <c r="C20" s="49"/>
      <c r="D20" s="49"/>
      <c r="E20" s="49"/>
      <c r="F20" s="49"/>
      <c r="G20" s="49"/>
      <c r="H20" s="49"/>
      <c r="I20" s="49"/>
      <c r="J20" s="44">
        <f>SUM(J14:J19)</f>
        <v>45141.6015625</v>
      </c>
      <c r="K20" s="43"/>
      <c r="L20"/>
    </row>
    <row r="21" spans="1:12" ht="18.75" x14ac:dyDescent="0.15">
      <c r="A21" s="72" t="s">
        <v>80</v>
      </c>
      <c r="B21" s="72"/>
      <c r="C21" s="72"/>
      <c r="D21" s="72"/>
      <c r="E21" s="72"/>
      <c r="F21" s="72"/>
      <c r="G21" s="72"/>
      <c r="H21" s="72"/>
      <c r="I21" s="72"/>
      <c r="J21" s="50">
        <f>SUM(J20,J13,J8)</f>
        <v>85514.83154296875</v>
      </c>
      <c r="K21" s="45"/>
    </row>
    <row r="22" spans="1:12" x14ac:dyDescent="0.15">
      <c r="K22" s="8"/>
    </row>
    <row r="23" spans="1:12" x14ac:dyDescent="0.15">
      <c r="K23" s="8"/>
    </row>
    <row r="24" spans="1:12" x14ac:dyDescent="0.15">
      <c r="K24" s="8"/>
    </row>
    <row r="25" spans="1:12" x14ac:dyDescent="0.15">
      <c r="K25" s="8"/>
    </row>
    <row r="26" spans="1:12" x14ac:dyDescent="0.15">
      <c r="K26" s="8"/>
    </row>
    <row r="27" spans="1:12" x14ac:dyDescent="0.15">
      <c r="K27" s="8"/>
    </row>
    <row r="28" spans="1:12" x14ac:dyDescent="0.15">
      <c r="K28" s="8"/>
    </row>
    <row r="29" spans="1:12" x14ac:dyDescent="0.15">
      <c r="K29" s="8"/>
    </row>
    <row r="30" spans="1:12" x14ac:dyDescent="0.15">
      <c r="K30" s="8"/>
    </row>
    <row r="31" spans="1:12" x14ac:dyDescent="0.15">
      <c r="K31" s="8"/>
    </row>
    <row r="32" spans="1:12" x14ac:dyDescent="0.15">
      <c r="K32" s="8"/>
    </row>
    <row r="33" spans="11:11" x14ac:dyDescent="0.15">
      <c r="K33" s="8"/>
    </row>
    <row r="34" spans="11:11" x14ac:dyDescent="0.15">
      <c r="K34" s="8"/>
    </row>
    <row r="35" spans="11:11" x14ac:dyDescent="0.15">
      <c r="K35" s="8"/>
    </row>
    <row r="36" spans="11:11" x14ac:dyDescent="0.15">
      <c r="K36" s="8"/>
    </row>
    <row r="37" spans="11:11" x14ac:dyDescent="0.15">
      <c r="K37" s="8"/>
    </row>
    <row r="38" spans="11:11" x14ac:dyDescent="0.15">
      <c r="K38" s="8"/>
    </row>
    <row r="39" spans="11:11" x14ac:dyDescent="0.15">
      <c r="K39" s="8"/>
    </row>
    <row r="40" spans="11:11" x14ac:dyDescent="0.15">
      <c r="K40" s="8"/>
    </row>
    <row r="41" spans="11:11" x14ac:dyDescent="0.15">
      <c r="K41" s="8"/>
    </row>
    <row r="42" spans="11:11" x14ac:dyDescent="0.15">
      <c r="K42" s="8"/>
    </row>
    <row r="43" spans="11:11" x14ac:dyDescent="0.15">
      <c r="K43" s="8"/>
    </row>
    <row r="44" spans="11:11" x14ac:dyDescent="0.15">
      <c r="K44" s="8"/>
    </row>
    <row r="45" spans="11:11" x14ac:dyDescent="0.15">
      <c r="K45" s="8"/>
    </row>
    <row r="46" spans="11:11" x14ac:dyDescent="0.15">
      <c r="K46" s="8"/>
    </row>
    <row r="47" spans="11:11" x14ac:dyDescent="0.15">
      <c r="K47" s="8"/>
    </row>
    <row r="48" spans="11:11" x14ac:dyDescent="0.15">
      <c r="K48" s="8"/>
    </row>
    <row r="49" spans="11:11" x14ac:dyDescent="0.15">
      <c r="K49" s="8"/>
    </row>
    <row r="50" spans="11:11" x14ac:dyDescent="0.15">
      <c r="K50" s="8"/>
    </row>
    <row r="51" spans="11:11" x14ac:dyDescent="0.15">
      <c r="K51" s="8"/>
    </row>
    <row r="52" spans="11:11" x14ac:dyDescent="0.15">
      <c r="K52" s="8"/>
    </row>
    <row r="53" spans="11:11" x14ac:dyDescent="0.15">
      <c r="K53" s="8"/>
    </row>
    <row r="54" spans="11:11" x14ac:dyDescent="0.15">
      <c r="K54" s="8"/>
    </row>
    <row r="55" spans="11:11" x14ac:dyDescent="0.15">
      <c r="K55" s="8"/>
    </row>
    <row r="56" spans="11:11" x14ac:dyDescent="0.15">
      <c r="K56" s="8"/>
    </row>
    <row r="57" spans="11:11" x14ac:dyDescent="0.15">
      <c r="K57" s="8"/>
    </row>
    <row r="58" spans="11:11" x14ac:dyDescent="0.15">
      <c r="K58" s="8"/>
    </row>
    <row r="59" spans="11:11" x14ac:dyDescent="0.15">
      <c r="K59" s="8"/>
    </row>
    <row r="60" spans="11:11" x14ac:dyDescent="0.15">
      <c r="K60" s="8"/>
    </row>
    <row r="61" spans="11:11" x14ac:dyDescent="0.15">
      <c r="K61" s="8"/>
    </row>
    <row r="62" spans="11:11" x14ac:dyDescent="0.15">
      <c r="K62" s="8"/>
    </row>
    <row r="63" spans="11:11" x14ac:dyDescent="0.15">
      <c r="K63" s="8"/>
    </row>
    <row r="64" spans="11:11" x14ac:dyDescent="0.15">
      <c r="K64" s="8"/>
    </row>
    <row r="65" spans="11:11" x14ac:dyDescent="0.15">
      <c r="K65" s="8"/>
    </row>
    <row r="66" spans="11:11" x14ac:dyDescent="0.15">
      <c r="K66" s="8"/>
    </row>
    <row r="67" spans="11:11" x14ac:dyDescent="0.15">
      <c r="K67" s="8"/>
    </row>
    <row r="68" spans="11:11" x14ac:dyDescent="0.15">
      <c r="K68" s="8"/>
    </row>
    <row r="69" spans="11:11" x14ac:dyDescent="0.15">
      <c r="K69" s="8"/>
    </row>
    <row r="70" spans="11:11" x14ac:dyDescent="0.15">
      <c r="K70" s="8"/>
    </row>
    <row r="71" spans="11:11" x14ac:dyDescent="0.15">
      <c r="K71" s="8"/>
    </row>
    <row r="72" spans="11:11" x14ac:dyDescent="0.15">
      <c r="K72" s="8"/>
    </row>
    <row r="73" spans="11:11" x14ac:dyDescent="0.15">
      <c r="K73" s="8"/>
    </row>
    <row r="74" spans="11:11" x14ac:dyDescent="0.15">
      <c r="K74" s="8"/>
    </row>
    <row r="75" spans="11:11" x14ac:dyDescent="0.15">
      <c r="K75" s="8"/>
    </row>
    <row r="76" spans="11:11" x14ac:dyDescent="0.15">
      <c r="K76" s="8"/>
    </row>
    <row r="77" spans="11:11" x14ac:dyDescent="0.15">
      <c r="K77" s="8"/>
    </row>
    <row r="78" spans="11:11" x14ac:dyDescent="0.15">
      <c r="K78" s="8"/>
    </row>
    <row r="79" spans="11:11" x14ac:dyDescent="0.15">
      <c r="K79" s="8"/>
    </row>
    <row r="80" spans="11:11" x14ac:dyDescent="0.15">
      <c r="K80" s="8"/>
    </row>
    <row r="81" spans="11:11" x14ac:dyDescent="0.15">
      <c r="K81" s="8"/>
    </row>
    <row r="82" spans="11:11" x14ac:dyDescent="0.15">
      <c r="K82" s="8"/>
    </row>
    <row r="83" spans="11:11" x14ac:dyDescent="0.15">
      <c r="K83" s="8"/>
    </row>
    <row r="84" spans="11:11" x14ac:dyDescent="0.15">
      <c r="K84" s="8"/>
    </row>
    <row r="85" spans="11:11" x14ac:dyDescent="0.15">
      <c r="K85" s="8"/>
    </row>
    <row r="86" spans="11:11" x14ac:dyDescent="0.15">
      <c r="K86" s="8"/>
    </row>
    <row r="87" spans="11:11" x14ac:dyDescent="0.15">
      <c r="K87" s="8"/>
    </row>
    <row r="88" spans="11:11" x14ac:dyDescent="0.15">
      <c r="K88" s="8"/>
    </row>
    <row r="89" spans="11:11" x14ac:dyDescent="0.15">
      <c r="K89" s="8"/>
    </row>
    <row r="90" spans="11:11" x14ac:dyDescent="0.15">
      <c r="K90" s="8"/>
    </row>
    <row r="91" spans="11:11" x14ac:dyDescent="0.15">
      <c r="K91" s="8"/>
    </row>
    <row r="92" spans="11:11" x14ac:dyDescent="0.15">
      <c r="K92" s="8"/>
    </row>
    <row r="93" spans="11:11" x14ac:dyDescent="0.15">
      <c r="K93" s="8"/>
    </row>
    <row r="94" spans="11:11" x14ac:dyDescent="0.15">
      <c r="K94" s="8"/>
    </row>
    <row r="95" spans="11:11" x14ac:dyDescent="0.15">
      <c r="K95" s="8"/>
    </row>
    <row r="96" spans="11:11" x14ac:dyDescent="0.15">
      <c r="K96" s="8"/>
    </row>
    <row r="97" spans="11:11" x14ac:dyDescent="0.15">
      <c r="K97" s="8"/>
    </row>
    <row r="98" spans="11:11" x14ac:dyDescent="0.15">
      <c r="K98" s="8"/>
    </row>
    <row r="99" spans="11:11" x14ac:dyDescent="0.15">
      <c r="K99" s="8"/>
    </row>
    <row r="100" spans="11:11" x14ac:dyDescent="0.15">
      <c r="K100" s="8"/>
    </row>
    <row r="101" spans="11:11" x14ac:dyDescent="0.15">
      <c r="K101" s="8"/>
    </row>
    <row r="102" spans="11:11" x14ac:dyDescent="0.15">
      <c r="K102" s="8"/>
    </row>
    <row r="103" spans="11:11" x14ac:dyDescent="0.15">
      <c r="K103" s="8"/>
    </row>
    <row r="104" spans="11:11" x14ac:dyDescent="0.15">
      <c r="K104" s="8"/>
    </row>
    <row r="105" spans="11:11" x14ac:dyDescent="0.15">
      <c r="K105" s="8"/>
    </row>
    <row r="106" spans="11:11" x14ac:dyDescent="0.15">
      <c r="K106" s="8"/>
    </row>
    <row r="107" spans="11:11" x14ac:dyDescent="0.15">
      <c r="K107" s="8"/>
    </row>
    <row r="108" spans="11:11" x14ac:dyDescent="0.15">
      <c r="K108" s="8"/>
    </row>
    <row r="109" spans="11:11" x14ac:dyDescent="0.15">
      <c r="K109" s="8"/>
    </row>
    <row r="110" spans="11:11" x14ac:dyDescent="0.15">
      <c r="K110" s="8"/>
    </row>
    <row r="111" spans="11:11" x14ac:dyDescent="0.15">
      <c r="K111" s="8"/>
    </row>
    <row r="112" spans="11:11" x14ac:dyDescent="0.15">
      <c r="K112" s="8"/>
    </row>
    <row r="113" spans="11:11" x14ac:dyDescent="0.15">
      <c r="K113" s="8"/>
    </row>
    <row r="114" spans="11:11" x14ac:dyDescent="0.15">
      <c r="K114" s="8"/>
    </row>
    <row r="115" spans="11:11" x14ac:dyDescent="0.15">
      <c r="K115" s="8"/>
    </row>
    <row r="116" spans="11:11" x14ac:dyDescent="0.15">
      <c r="K116" s="8"/>
    </row>
    <row r="117" spans="11:11" x14ac:dyDescent="0.15">
      <c r="K117" s="8"/>
    </row>
    <row r="118" spans="11:11" x14ac:dyDescent="0.15">
      <c r="K118" s="8"/>
    </row>
    <row r="119" spans="11:11" x14ac:dyDescent="0.15">
      <c r="K119" s="8"/>
    </row>
    <row r="120" spans="11:11" x14ac:dyDescent="0.15">
      <c r="K120" s="8"/>
    </row>
    <row r="121" spans="11:11" x14ac:dyDescent="0.15">
      <c r="K121" s="8"/>
    </row>
    <row r="122" spans="11:11" x14ac:dyDescent="0.15">
      <c r="K122" s="8"/>
    </row>
    <row r="123" spans="11:11" x14ac:dyDescent="0.15">
      <c r="K123" s="8"/>
    </row>
    <row r="124" spans="11:11" x14ac:dyDescent="0.15">
      <c r="K124" s="8"/>
    </row>
    <row r="125" spans="11:11" x14ac:dyDescent="0.15">
      <c r="K125" s="8"/>
    </row>
    <row r="126" spans="11:11" x14ac:dyDescent="0.15">
      <c r="K126" s="8"/>
    </row>
    <row r="127" spans="11:11" x14ac:dyDescent="0.15">
      <c r="K127" s="8"/>
    </row>
    <row r="128" spans="11:11" x14ac:dyDescent="0.15">
      <c r="K128" s="8"/>
    </row>
    <row r="129" spans="11:11" x14ac:dyDescent="0.15">
      <c r="K129" s="8"/>
    </row>
    <row r="130" spans="11:11" x14ac:dyDescent="0.15">
      <c r="K130" s="8"/>
    </row>
    <row r="131" spans="11:11" x14ac:dyDescent="0.15">
      <c r="K131" s="8"/>
    </row>
    <row r="132" spans="11:11" x14ac:dyDescent="0.15">
      <c r="K132" s="8"/>
    </row>
    <row r="133" spans="11:11" x14ac:dyDescent="0.15">
      <c r="K133" s="8"/>
    </row>
    <row r="134" spans="11:11" x14ac:dyDescent="0.15">
      <c r="K134" s="8"/>
    </row>
    <row r="135" spans="11:11" x14ac:dyDescent="0.15">
      <c r="K135" s="8"/>
    </row>
    <row r="136" spans="11:11" x14ac:dyDescent="0.15">
      <c r="K136" s="8"/>
    </row>
    <row r="137" spans="11:11" x14ac:dyDescent="0.15">
      <c r="K137" s="8"/>
    </row>
    <row r="138" spans="11:11" x14ac:dyDescent="0.15">
      <c r="K138" s="8"/>
    </row>
    <row r="139" spans="11:11" x14ac:dyDescent="0.15">
      <c r="K139" s="8"/>
    </row>
    <row r="140" spans="11:11" x14ac:dyDescent="0.15">
      <c r="K140" s="8"/>
    </row>
    <row r="141" spans="11:11" x14ac:dyDescent="0.15">
      <c r="K141" s="8"/>
    </row>
    <row r="142" spans="11:11" x14ac:dyDescent="0.15">
      <c r="K142" s="8"/>
    </row>
    <row r="143" spans="11:11" x14ac:dyDescent="0.15">
      <c r="K143" s="8"/>
    </row>
    <row r="144" spans="11:11" x14ac:dyDescent="0.15">
      <c r="K144" s="8"/>
    </row>
    <row r="145" spans="11:11" x14ac:dyDescent="0.15">
      <c r="K145" s="8"/>
    </row>
  </sheetData>
  <mergeCells count="4">
    <mergeCell ref="A4:A8"/>
    <mergeCell ref="A21:I21"/>
    <mergeCell ref="A9:A13"/>
    <mergeCell ref="A14:A2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abSelected="1" zoomScale="85" zoomScaleNormal="85" workbookViewId="0">
      <selection activeCell="A3" sqref="A3:A9"/>
    </sheetView>
  </sheetViews>
  <sheetFormatPr defaultRowHeight="13.5" x14ac:dyDescent="0.15"/>
  <cols>
    <col min="1" max="1" width="9.75" customWidth="1"/>
    <col min="2" max="2" width="16.25" customWidth="1"/>
    <col min="3" max="3" width="17.125" customWidth="1"/>
    <col min="4" max="4" width="15.625" customWidth="1"/>
    <col min="5" max="6" width="16.625" customWidth="1"/>
    <col min="7" max="7" width="10" customWidth="1"/>
    <col min="8" max="8" width="12" customWidth="1"/>
    <col min="9" max="9" width="14.875" customWidth="1"/>
    <col min="10" max="11" width="13.375" customWidth="1"/>
    <col min="13" max="13" width="11.875" customWidth="1"/>
    <col min="14" max="14" width="13.25" customWidth="1"/>
  </cols>
  <sheetData>
    <row r="2" spans="1:14" ht="54" x14ac:dyDescent="0.15">
      <c r="A2" s="10"/>
      <c r="B2" s="14" t="s">
        <v>25</v>
      </c>
      <c r="C2" s="46" t="s">
        <v>72</v>
      </c>
      <c r="D2" s="6" t="s">
        <v>65</v>
      </c>
      <c r="E2" s="6" t="s">
        <v>81</v>
      </c>
      <c r="F2" s="1" t="s">
        <v>0</v>
      </c>
      <c r="G2" s="1" t="s">
        <v>1</v>
      </c>
      <c r="H2" s="6" t="s">
        <v>19</v>
      </c>
      <c r="I2" s="9" t="s">
        <v>28</v>
      </c>
      <c r="J2" s="9" t="s">
        <v>27</v>
      </c>
      <c r="K2" s="9" t="s">
        <v>28</v>
      </c>
      <c r="L2" s="9" t="s">
        <v>27</v>
      </c>
      <c r="M2" s="9" t="s">
        <v>29</v>
      </c>
      <c r="N2" s="9" t="s">
        <v>33</v>
      </c>
    </row>
    <row r="3" spans="1:14" x14ac:dyDescent="0.15">
      <c r="A3" s="74" t="s">
        <v>58</v>
      </c>
      <c r="B3" s="26" t="s">
        <v>24</v>
      </c>
      <c r="C3" s="24">
        <v>10000000</v>
      </c>
      <c r="D3" s="5">
        <v>30</v>
      </c>
      <c r="E3" s="24">
        <v>10</v>
      </c>
      <c r="F3" s="16">
        <v>0.1</v>
      </c>
      <c r="G3" s="16">
        <v>0.22</v>
      </c>
      <c r="H3" s="30">
        <v>4</v>
      </c>
      <c r="I3" s="12"/>
      <c r="J3" s="12">
        <f t="shared" ref="J3" si="0">C3*D3*E3*F3*G3/3600*H3*8/1000</f>
        <v>586.66666666666663</v>
      </c>
      <c r="K3" s="76">
        <f>SUM(I4:I9)</f>
        <v>1232</v>
      </c>
      <c r="L3" s="76">
        <f>SUM(J3:J9)</f>
        <v>594</v>
      </c>
      <c r="M3" s="76">
        <f>K3/60%</f>
        <v>2053.3333333333335</v>
      </c>
      <c r="N3" s="76">
        <f>L3/60%</f>
        <v>990</v>
      </c>
    </row>
    <row r="4" spans="1:14" x14ac:dyDescent="0.15">
      <c r="A4" s="75"/>
      <c r="B4" s="11" t="s">
        <v>82</v>
      </c>
      <c r="C4" s="25">
        <v>10000000</v>
      </c>
      <c r="D4" s="2">
        <v>30</v>
      </c>
      <c r="E4" s="25">
        <v>14</v>
      </c>
      <c r="F4" s="15">
        <v>0.1</v>
      </c>
      <c r="G4" s="15">
        <v>0.22</v>
      </c>
      <c r="H4" s="5">
        <v>3</v>
      </c>
      <c r="I4" s="12">
        <f>C4*D4*E4*F4*G4/3600*H4*8/1000</f>
        <v>616</v>
      </c>
      <c r="J4" s="12"/>
      <c r="K4" s="77"/>
      <c r="L4" s="77"/>
      <c r="M4" s="77"/>
      <c r="N4" s="77"/>
    </row>
    <row r="5" spans="1:14" x14ac:dyDescent="0.15">
      <c r="A5" s="75"/>
      <c r="B5" s="11" t="s">
        <v>42</v>
      </c>
      <c r="C5" s="25">
        <v>10000000</v>
      </c>
      <c r="D5" s="2">
        <v>30</v>
      </c>
      <c r="E5" s="25">
        <v>6</v>
      </c>
      <c r="F5" s="15">
        <v>0.1</v>
      </c>
      <c r="G5" s="15">
        <v>0.22</v>
      </c>
      <c r="H5" s="5">
        <v>3</v>
      </c>
      <c r="I5" s="12">
        <f t="shared" ref="I5:I7" si="1">C5*D5*E5*F5*G5/3600*H5*8/1000</f>
        <v>264</v>
      </c>
      <c r="J5" s="12"/>
      <c r="K5" s="77"/>
      <c r="L5" s="77"/>
      <c r="M5" s="77"/>
      <c r="N5" s="77"/>
    </row>
    <row r="6" spans="1:14" x14ac:dyDescent="0.15">
      <c r="A6" s="75"/>
      <c r="B6" s="11" t="s">
        <v>44</v>
      </c>
      <c r="C6" s="25">
        <v>10000000</v>
      </c>
      <c r="D6" s="2">
        <v>30</v>
      </c>
      <c r="E6" s="25">
        <v>3</v>
      </c>
      <c r="F6" s="15">
        <v>0.1</v>
      </c>
      <c r="G6" s="15">
        <v>0.22</v>
      </c>
      <c r="H6" s="5">
        <v>3</v>
      </c>
      <c r="I6" s="12">
        <f t="shared" si="1"/>
        <v>132</v>
      </c>
      <c r="J6" s="12"/>
      <c r="K6" s="77"/>
      <c r="L6" s="77"/>
      <c r="M6" s="77"/>
      <c r="N6" s="77"/>
    </row>
    <row r="7" spans="1:14" x14ac:dyDescent="0.15">
      <c r="A7" s="75"/>
      <c r="B7" s="11" t="s">
        <v>39</v>
      </c>
      <c r="C7" s="25">
        <v>10000000</v>
      </c>
      <c r="D7" s="2">
        <v>30</v>
      </c>
      <c r="E7" s="25">
        <v>5</v>
      </c>
      <c r="F7" s="15">
        <v>0.1</v>
      </c>
      <c r="G7" s="15">
        <v>0.22</v>
      </c>
      <c r="H7" s="5">
        <v>3</v>
      </c>
      <c r="I7" s="12">
        <f t="shared" si="1"/>
        <v>220</v>
      </c>
      <c r="J7" s="12"/>
      <c r="K7" s="77"/>
      <c r="L7" s="77"/>
      <c r="M7" s="77"/>
      <c r="N7" s="77"/>
    </row>
    <row r="8" spans="1:14" ht="18.75" x14ac:dyDescent="0.15">
      <c r="A8" s="75"/>
      <c r="B8" s="11" t="s">
        <v>23</v>
      </c>
      <c r="C8" s="25">
        <v>10000000</v>
      </c>
      <c r="D8" s="2">
        <v>30</v>
      </c>
      <c r="E8" s="25">
        <v>50</v>
      </c>
      <c r="F8" s="4">
        <v>0.1</v>
      </c>
      <c r="G8" s="4">
        <v>0.22</v>
      </c>
      <c r="H8" s="2">
        <v>4</v>
      </c>
      <c r="I8" s="12"/>
      <c r="J8" s="13"/>
      <c r="K8" s="77"/>
      <c r="L8" s="77"/>
      <c r="M8" s="77"/>
      <c r="N8" s="77"/>
    </row>
    <row r="9" spans="1:14" x14ac:dyDescent="0.15">
      <c r="A9" s="75"/>
      <c r="B9" s="11" t="s">
        <v>2</v>
      </c>
      <c r="C9" s="24">
        <v>1000</v>
      </c>
      <c r="D9" s="5">
        <v>1000</v>
      </c>
      <c r="E9" s="24">
        <v>50</v>
      </c>
      <c r="F9" s="15">
        <v>0.1</v>
      </c>
      <c r="G9" s="15">
        <v>0.22</v>
      </c>
      <c r="H9" s="5">
        <v>3</v>
      </c>
      <c r="I9" s="12"/>
      <c r="J9" s="12">
        <f>C9*D9*E9*F9*G9/3600*H9*8/1000</f>
        <v>7.333333333333333</v>
      </c>
      <c r="K9" s="78"/>
      <c r="L9" s="78"/>
      <c r="M9" s="78"/>
      <c r="N9" s="78"/>
    </row>
    <row r="10" spans="1:14" x14ac:dyDescent="0.15">
      <c r="A10" s="80" t="s">
        <v>40</v>
      </c>
      <c r="B10" s="26" t="s">
        <v>22</v>
      </c>
      <c r="C10" s="24">
        <v>300</v>
      </c>
      <c r="D10" s="5">
        <v>1000</v>
      </c>
      <c r="E10" s="24">
        <v>50</v>
      </c>
      <c r="F10" s="16">
        <v>0.1</v>
      </c>
      <c r="G10" s="16">
        <v>0.22</v>
      </c>
      <c r="H10" s="17">
        <v>3</v>
      </c>
      <c r="I10" s="12"/>
      <c r="J10" s="12">
        <f>C10*D10*E10*F10*G10/3600*H10*8/1000</f>
        <v>2.2000000000000002</v>
      </c>
      <c r="K10" s="79">
        <f>SUM(I10:I15)</f>
        <v>1452</v>
      </c>
      <c r="L10" s="79">
        <f>SUM(J10:J12)</f>
        <v>354.2</v>
      </c>
      <c r="M10" s="79">
        <f>K10/60%</f>
        <v>2420</v>
      </c>
      <c r="N10" s="79">
        <f>L10/60%</f>
        <v>590.33333333333337</v>
      </c>
    </row>
    <row r="11" spans="1:14" x14ac:dyDescent="0.15">
      <c r="A11" s="80"/>
      <c r="B11" s="26" t="s">
        <v>20</v>
      </c>
      <c r="C11" s="24">
        <v>10000000</v>
      </c>
      <c r="D11" s="5">
        <v>30</v>
      </c>
      <c r="E11" s="24">
        <v>8</v>
      </c>
      <c r="F11" s="16">
        <v>0.1</v>
      </c>
      <c r="G11" s="16">
        <v>0.22</v>
      </c>
      <c r="H11" s="17">
        <v>3</v>
      </c>
      <c r="I11" s="12"/>
      <c r="J11" s="12">
        <f t="shared" ref="J11" si="2">C11*D11*E11*F11*G11/3600*H11*8/1000</f>
        <v>352</v>
      </c>
      <c r="K11" s="79"/>
      <c r="L11" s="79"/>
      <c r="M11" s="79"/>
      <c r="N11" s="79"/>
    </row>
    <row r="12" spans="1:14" x14ac:dyDescent="0.15">
      <c r="A12" s="80"/>
      <c r="B12" s="26" t="s">
        <v>21</v>
      </c>
      <c r="C12" s="24">
        <v>10000000</v>
      </c>
      <c r="D12" s="5">
        <v>30</v>
      </c>
      <c r="E12" s="24">
        <v>10</v>
      </c>
      <c r="F12" s="16">
        <v>0.1</v>
      </c>
      <c r="G12" s="16">
        <v>0.22</v>
      </c>
      <c r="H12" s="17">
        <v>3</v>
      </c>
      <c r="I12" s="12">
        <f>C12*D12*E12*F12*G12/3600*H12*8/1000</f>
        <v>440</v>
      </c>
      <c r="J12" s="12"/>
      <c r="K12" s="79"/>
      <c r="L12" s="79"/>
      <c r="M12" s="79"/>
      <c r="N12" s="79"/>
    </row>
    <row r="13" spans="1:14" x14ac:dyDescent="0.15">
      <c r="A13" s="80"/>
      <c r="B13" s="11" t="s">
        <v>83</v>
      </c>
      <c r="C13" s="25">
        <v>10000000</v>
      </c>
      <c r="D13" s="2">
        <v>30</v>
      </c>
      <c r="E13" s="25">
        <v>6</v>
      </c>
      <c r="F13" s="15">
        <v>0.1</v>
      </c>
      <c r="G13" s="15">
        <v>0.22</v>
      </c>
      <c r="H13" s="5">
        <v>3</v>
      </c>
      <c r="I13" s="12">
        <f>C13*D13*E13*F13*G13/3600*H13*8/1000</f>
        <v>264</v>
      </c>
      <c r="J13" s="12"/>
      <c r="K13" s="79"/>
      <c r="L13" s="79"/>
      <c r="M13" s="79"/>
      <c r="N13" s="79"/>
    </row>
    <row r="14" spans="1:14" x14ac:dyDescent="0.15">
      <c r="A14" s="80"/>
      <c r="B14" s="11" t="s">
        <v>38</v>
      </c>
      <c r="C14" s="25">
        <v>10000000</v>
      </c>
      <c r="D14" s="2">
        <v>30</v>
      </c>
      <c r="E14" s="25">
        <v>14</v>
      </c>
      <c r="F14" s="15">
        <v>0.1</v>
      </c>
      <c r="G14" s="15">
        <v>0.22</v>
      </c>
      <c r="H14" s="5">
        <v>3</v>
      </c>
      <c r="I14" s="12">
        <f t="shared" ref="I14:I19" si="3">C14*D14*E14*F14*G14/3600*H14*8/1000</f>
        <v>616</v>
      </c>
      <c r="J14" s="12"/>
      <c r="K14" s="79"/>
      <c r="L14" s="79"/>
      <c r="M14" s="79"/>
      <c r="N14" s="79"/>
    </row>
    <row r="15" spans="1:14" x14ac:dyDescent="0.15">
      <c r="A15" s="80"/>
      <c r="B15" s="11" t="s">
        <v>39</v>
      </c>
      <c r="C15" s="25">
        <v>10000000</v>
      </c>
      <c r="D15" s="2">
        <v>30</v>
      </c>
      <c r="E15" s="25">
        <v>3</v>
      </c>
      <c r="F15" s="15">
        <v>0.1</v>
      </c>
      <c r="G15" s="15">
        <v>0.22</v>
      </c>
      <c r="H15" s="5">
        <v>3</v>
      </c>
      <c r="I15" s="12">
        <f t="shared" si="3"/>
        <v>132</v>
      </c>
      <c r="J15" s="12"/>
      <c r="K15" s="79"/>
      <c r="L15" s="79"/>
      <c r="M15" s="79"/>
      <c r="N15" s="79"/>
    </row>
    <row r="16" spans="1:14" x14ac:dyDescent="0.15">
      <c r="A16" s="80" t="s">
        <v>37</v>
      </c>
      <c r="B16" s="11" t="s">
        <v>60</v>
      </c>
      <c r="C16" s="24">
        <v>10000000</v>
      </c>
      <c r="D16" s="2">
        <v>30</v>
      </c>
      <c r="E16" s="24">
        <v>6</v>
      </c>
      <c r="F16" s="16">
        <v>0.1</v>
      </c>
      <c r="G16" s="16">
        <v>0.22</v>
      </c>
      <c r="H16" s="17">
        <v>3</v>
      </c>
      <c r="I16" s="12"/>
      <c r="J16" s="12">
        <f>C16*D16*E16*F16*G16/3600*H16*8/1000*50%</f>
        <v>132</v>
      </c>
      <c r="K16" s="79">
        <f>SUM(I16:I23)</f>
        <v>962.13333333333333</v>
      </c>
      <c r="L16" s="79">
        <f>SUM(J16:J20)</f>
        <v>220</v>
      </c>
      <c r="M16" s="79">
        <f>K16/60%</f>
        <v>1603.5555555555557</v>
      </c>
      <c r="N16" s="79">
        <f>L16/60%</f>
        <v>366.66666666666669</v>
      </c>
    </row>
    <row r="17" spans="1:14" x14ac:dyDescent="0.15">
      <c r="A17" s="80"/>
      <c r="B17" s="11" t="s">
        <v>59</v>
      </c>
      <c r="C17" s="24">
        <v>10000000</v>
      </c>
      <c r="D17" s="2">
        <v>30</v>
      </c>
      <c r="E17" s="24">
        <v>6</v>
      </c>
      <c r="F17" s="16">
        <v>0.1</v>
      </c>
      <c r="G17" s="16">
        <v>0.22</v>
      </c>
      <c r="H17" s="17">
        <v>3</v>
      </c>
      <c r="I17" s="12">
        <f t="shared" si="3"/>
        <v>264</v>
      </c>
      <c r="J17" s="12"/>
      <c r="K17" s="79"/>
      <c r="L17" s="79"/>
      <c r="M17" s="79"/>
      <c r="N17" s="79"/>
    </row>
    <row r="18" spans="1:14" x14ac:dyDescent="0.15">
      <c r="A18" s="80"/>
      <c r="B18" s="11" t="s">
        <v>61</v>
      </c>
      <c r="C18" s="24">
        <v>10000000</v>
      </c>
      <c r="D18" s="2">
        <v>30</v>
      </c>
      <c r="E18" s="24">
        <v>6</v>
      </c>
      <c r="F18" s="16">
        <v>0.1</v>
      </c>
      <c r="G18" s="16">
        <v>0.22</v>
      </c>
      <c r="H18" s="17">
        <v>3</v>
      </c>
      <c r="I18" s="12">
        <f t="shared" si="3"/>
        <v>264</v>
      </c>
      <c r="J18" s="12"/>
      <c r="K18" s="79"/>
      <c r="L18" s="79"/>
      <c r="M18" s="79"/>
      <c r="N18" s="79"/>
    </row>
    <row r="19" spans="1:14" x14ac:dyDescent="0.15">
      <c r="A19" s="80"/>
      <c r="B19" s="11" t="s">
        <v>64</v>
      </c>
      <c r="C19" s="24">
        <v>10000000</v>
      </c>
      <c r="D19" s="2">
        <v>30</v>
      </c>
      <c r="E19" s="24">
        <v>6</v>
      </c>
      <c r="F19" s="16">
        <v>0.1</v>
      </c>
      <c r="G19" s="16">
        <v>0.22</v>
      </c>
      <c r="H19" s="17">
        <v>3</v>
      </c>
      <c r="I19" s="12">
        <f t="shared" si="3"/>
        <v>264</v>
      </c>
      <c r="J19" s="12"/>
      <c r="K19" s="79"/>
      <c r="L19" s="79"/>
      <c r="M19" s="79"/>
      <c r="N19" s="79"/>
    </row>
    <row r="20" spans="1:14" x14ac:dyDescent="0.15">
      <c r="A20" s="80"/>
      <c r="B20" s="11" t="s">
        <v>62</v>
      </c>
      <c r="C20" s="24">
        <v>10000000</v>
      </c>
      <c r="D20" s="2">
        <v>60</v>
      </c>
      <c r="E20" s="24">
        <v>2</v>
      </c>
      <c r="F20" s="16">
        <v>0.1</v>
      </c>
      <c r="G20" s="16">
        <v>0.22</v>
      </c>
      <c r="H20" s="17">
        <v>3</v>
      </c>
      <c r="I20" s="12"/>
      <c r="J20" s="12">
        <f>C20*D20*E20*F20*G20/3600*H20*8/1000*50%</f>
        <v>88</v>
      </c>
      <c r="K20" s="79"/>
      <c r="L20" s="79"/>
      <c r="M20" s="79"/>
      <c r="N20" s="79"/>
    </row>
    <row r="21" spans="1:14" x14ac:dyDescent="0.15">
      <c r="A21" s="80"/>
      <c r="B21" s="11" t="s">
        <v>41</v>
      </c>
      <c r="C21" s="25">
        <v>10000000</v>
      </c>
      <c r="D21" s="2">
        <v>4</v>
      </c>
      <c r="E21" s="25">
        <v>12</v>
      </c>
      <c r="F21" s="15">
        <v>0.1</v>
      </c>
      <c r="G21" s="15">
        <v>0.22</v>
      </c>
      <c r="H21" s="5">
        <v>3</v>
      </c>
      <c r="I21" s="12">
        <f>C21*D21*E21*F21*G21/3600*H21*8/1000</f>
        <v>70.400000000000006</v>
      </c>
      <c r="J21" s="12"/>
      <c r="K21" s="79"/>
      <c r="L21" s="79"/>
      <c r="M21" s="79"/>
      <c r="N21" s="79"/>
    </row>
    <row r="22" spans="1:14" x14ac:dyDescent="0.15">
      <c r="A22" s="80"/>
      <c r="B22" s="11" t="s">
        <v>43</v>
      </c>
      <c r="C22" s="25">
        <v>10000000</v>
      </c>
      <c r="D22" s="2">
        <v>4</v>
      </c>
      <c r="E22" s="25">
        <v>14</v>
      </c>
      <c r="F22" s="15">
        <v>0.1</v>
      </c>
      <c r="G22" s="15">
        <v>0.22</v>
      </c>
      <c r="H22" s="5">
        <v>3</v>
      </c>
      <c r="I22" s="12">
        <f t="shared" ref="I22:I23" si="4">C22*D22*E22*F22*G22/3600*H22*8/1000</f>
        <v>82.133333333333326</v>
      </c>
      <c r="J22" s="12"/>
      <c r="K22" s="79"/>
      <c r="L22" s="79"/>
      <c r="M22" s="79"/>
      <c r="N22" s="79"/>
    </row>
    <row r="23" spans="1:14" x14ac:dyDescent="0.15">
      <c r="A23" s="80"/>
      <c r="B23" s="11" t="s">
        <v>39</v>
      </c>
      <c r="C23" s="25">
        <v>10000000</v>
      </c>
      <c r="D23" s="2">
        <v>4</v>
      </c>
      <c r="E23" s="25">
        <v>3</v>
      </c>
      <c r="F23" s="15">
        <v>0.1</v>
      </c>
      <c r="G23" s="15">
        <v>0.22</v>
      </c>
      <c r="H23" s="5">
        <v>3</v>
      </c>
      <c r="I23" s="12">
        <f t="shared" si="4"/>
        <v>17.600000000000001</v>
      </c>
      <c r="J23" s="12"/>
      <c r="K23" s="79"/>
      <c r="L23" s="79"/>
      <c r="M23" s="79"/>
      <c r="N23" s="79"/>
    </row>
  </sheetData>
  <mergeCells count="15">
    <mergeCell ref="A16:A23"/>
    <mergeCell ref="A10:A15"/>
    <mergeCell ref="K10:K15"/>
    <mergeCell ref="M10:M15"/>
    <mergeCell ref="L10:L15"/>
    <mergeCell ref="M16:M23"/>
    <mergeCell ref="L16:L23"/>
    <mergeCell ref="K16:K23"/>
    <mergeCell ref="N10:N15"/>
    <mergeCell ref="N16:N23"/>
    <mergeCell ref="A3:A9"/>
    <mergeCell ref="K3:K9"/>
    <mergeCell ref="L3:L9"/>
    <mergeCell ref="M3:M9"/>
    <mergeCell ref="N3:N9"/>
  </mergeCells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服务器性能</vt:lpstr>
      <vt:lpstr>存储需求</vt:lpstr>
      <vt:lpstr>带宽需求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klever</dc:creator>
  <cp:lastModifiedBy>Windows 用户</cp:lastModifiedBy>
  <dcterms:created xsi:type="dcterms:W3CDTF">2010-03-02T06:46:47Z</dcterms:created>
  <dcterms:modified xsi:type="dcterms:W3CDTF">2013-10-21T09:33:09Z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(2)NE4vWYRGhENcw1ASr3J2i7mGQqdXDLxahR9EeoRqNPuZ5lRiv0tFxMbX+OJicTWtl3NAKrnp
/6jzdATDO3HWWMypiDhFM5sSpQSF3doWBTiobf6H1GVLfxmT+C3nspsJsBEljtbC4x9yIG0z
iz24Ys4oH4JyUkea814t5TWkHxvUtbx8ZBZzQCdULty2QAYIFZ61pJ6wMURzSI3+fo4PcxWZ
xFb7ZBYJBriyANf4xWBc0</vt:lpwstr>
  </property>
  <property fmtid="{D5CDD505-2E9C-101B-9397-08002B2CF9AE}" pid="3" name="_ms_pID_7253431">
    <vt:lpwstr>V5cu+M4HMp79zF7sNKA1KkV7WOppMGZzziv3rg+YB2SVJaRbrdW
TKpxqjKLgC175bflmftMl0Ou+lmYuBpkqPscrN+7Z6EojFpBgmZQ768/bca2dlUwHlRLe7cY
H8W29QAmvtSs3r2g6jo90nGAfuO4l0JdCtuyukuwE9JM4A==</vt:lpwstr>
  </property>
  <property fmtid="{D5CDD505-2E9C-101B-9397-08002B2CF9AE}" pid="4" name="sflag">
    <vt:lpwstr>1330481173</vt:lpwstr>
  </property>
</Properties>
</file>