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7485" activeTab="2"/>
  </bookViews>
  <sheets>
    <sheet name="CDS VALUATION (FLAT)" sheetId="1" r:id="rId1"/>
    <sheet name="CDS_INVERSE" sheetId="4" r:id="rId2"/>
    <sheet name="CDS_INVERSE (2)" sheetId="5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O9" i="5" l="1"/>
  <c r="P9" i="5"/>
  <c r="P8" i="5"/>
  <c r="Q9" i="5"/>
  <c r="R9" i="5"/>
  <c r="S9" i="5"/>
  <c r="U9" i="5"/>
  <c r="O10" i="5"/>
  <c r="P10" i="5"/>
  <c r="Q10" i="5"/>
  <c r="R10" i="5"/>
  <c r="S10" i="5"/>
  <c r="U10" i="5"/>
  <c r="O11" i="5"/>
  <c r="P11" i="5"/>
  <c r="Q11" i="5"/>
  <c r="R11" i="5"/>
  <c r="S11" i="5"/>
  <c r="U11" i="5"/>
  <c r="O12" i="5"/>
  <c r="P12" i="5"/>
  <c r="Q12" i="5"/>
  <c r="R12" i="5"/>
  <c r="S12" i="5"/>
  <c r="U12" i="5"/>
  <c r="O13" i="5"/>
  <c r="P13" i="5"/>
  <c r="Q13" i="5"/>
  <c r="R13" i="5"/>
  <c r="S13" i="5"/>
  <c r="U13" i="5"/>
  <c r="O14" i="5"/>
  <c r="P14" i="5"/>
  <c r="Q14" i="5"/>
  <c r="R14" i="5"/>
  <c r="S14" i="5"/>
  <c r="U14" i="5"/>
  <c r="O15" i="5"/>
  <c r="P15" i="5"/>
  <c r="Q15" i="5"/>
  <c r="R15" i="5"/>
  <c r="S15" i="5"/>
  <c r="U15" i="5"/>
  <c r="O16" i="5"/>
  <c r="P16" i="5"/>
  <c r="Q16" i="5"/>
  <c r="R16" i="5"/>
  <c r="S16" i="5"/>
  <c r="U16" i="5"/>
  <c r="O17" i="5"/>
  <c r="P17" i="5"/>
  <c r="Q17" i="5"/>
  <c r="R17" i="5"/>
  <c r="S17" i="5"/>
  <c r="U17" i="5"/>
  <c r="O18" i="5"/>
  <c r="P18" i="5"/>
  <c r="Q18" i="5"/>
  <c r="R18" i="5"/>
  <c r="S18" i="5"/>
  <c r="U18" i="5"/>
  <c r="O19" i="5"/>
  <c r="P19" i="5"/>
  <c r="Q19" i="5"/>
  <c r="R19" i="5"/>
  <c r="S19" i="5"/>
  <c r="U19" i="5"/>
  <c r="O20" i="5"/>
  <c r="P20" i="5"/>
  <c r="Q20" i="5"/>
  <c r="R20" i="5"/>
  <c r="S20" i="5"/>
  <c r="U20" i="5"/>
  <c r="O21" i="5"/>
  <c r="P21" i="5"/>
  <c r="Q21" i="5"/>
  <c r="R21" i="5"/>
  <c r="S21" i="5"/>
  <c r="U21" i="5"/>
  <c r="O22" i="5"/>
  <c r="P22" i="5"/>
  <c r="Q22" i="5"/>
  <c r="R22" i="5"/>
  <c r="S22" i="5"/>
  <c r="U22" i="5"/>
  <c r="O23" i="5"/>
  <c r="P23" i="5"/>
  <c r="Q23" i="5"/>
  <c r="R23" i="5"/>
  <c r="S23" i="5"/>
  <c r="U23" i="5"/>
  <c r="O24" i="5"/>
  <c r="P24" i="5"/>
  <c r="Q24" i="5"/>
  <c r="R24" i="5"/>
  <c r="S24" i="5"/>
  <c r="U24" i="5"/>
  <c r="P4" i="5"/>
  <c r="P5" i="5"/>
  <c r="Q5" i="5"/>
  <c r="U5" i="5"/>
  <c r="P6" i="5"/>
  <c r="Q6" i="5"/>
  <c r="U6" i="5"/>
  <c r="P7" i="5"/>
  <c r="Q7" i="5"/>
  <c r="U7" i="5"/>
  <c r="Q8" i="5"/>
  <c r="U8" i="5"/>
  <c r="U25" i="5"/>
  <c r="G5" i="5"/>
  <c r="L5" i="5"/>
  <c r="G6" i="5"/>
  <c r="L6" i="5"/>
  <c r="G7" i="5"/>
  <c r="L7" i="5"/>
  <c r="G8" i="5"/>
  <c r="L8" i="5"/>
  <c r="G9" i="5"/>
  <c r="L9" i="5"/>
  <c r="G10" i="5"/>
  <c r="L10" i="5"/>
  <c r="G11" i="5"/>
  <c r="L11" i="5"/>
  <c r="G12" i="5"/>
  <c r="L12" i="5"/>
  <c r="G13" i="5"/>
  <c r="L13" i="5"/>
  <c r="G14" i="5"/>
  <c r="L14" i="5"/>
  <c r="G15" i="5"/>
  <c r="L15" i="5"/>
  <c r="G16" i="5"/>
  <c r="L16" i="5"/>
  <c r="G17" i="5"/>
  <c r="L17" i="5"/>
  <c r="G18" i="5"/>
  <c r="L18" i="5"/>
  <c r="G19" i="5"/>
  <c r="L19" i="5"/>
  <c r="G20" i="5"/>
  <c r="L20" i="5"/>
  <c r="G21" i="5"/>
  <c r="L21" i="5"/>
  <c r="G22" i="5"/>
  <c r="L22" i="5"/>
  <c r="G23" i="5"/>
  <c r="L23" i="5"/>
  <c r="G24" i="5"/>
  <c r="L24" i="5"/>
  <c r="L25" i="5"/>
  <c r="B9" i="5"/>
  <c r="F9" i="5"/>
  <c r="H9" i="5"/>
  <c r="I9" i="5"/>
  <c r="J9" i="5"/>
  <c r="K9" i="5"/>
  <c r="F10" i="5"/>
  <c r="H10" i="5"/>
  <c r="I10" i="5"/>
  <c r="J10" i="5"/>
  <c r="K10" i="5"/>
  <c r="F11" i="5"/>
  <c r="H11" i="5"/>
  <c r="I11" i="5"/>
  <c r="J11" i="5"/>
  <c r="K11" i="5"/>
  <c r="F12" i="5"/>
  <c r="H12" i="5"/>
  <c r="I12" i="5"/>
  <c r="J12" i="5"/>
  <c r="K12" i="5"/>
  <c r="F13" i="5"/>
  <c r="H13" i="5"/>
  <c r="I13" i="5"/>
  <c r="J13" i="5"/>
  <c r="K13" i="5"/>
  <c r="F14" i="5"/>
  <c r="H14" i="5"/>
  <c r="I14" i="5"/>
  <c r="J14" i="5"/>
  <c r="K14" i="5"/>
  <c r="F15" i="5"/>
  <c r="H15" i="5"/>
  <c r="I15" i="5"/>
  <c r="J15" i="5"/>
  <c r="K15" i="5"/>
  <c r="F16" i="5"/>
  <c r="H16" i="5"/>
  <c r="I16" i="5"/>
  <c r="J16" i="5"/>
  <c r="K16" i="5"/>
  <c r="F17" i="5"/>
  <c r="H17" i="5"/>
  <c r="I17" i="5"/>
  <c r="J17" i="5"/>
  <c r="K17" i="5"/>
  <c r="F18" i="5"/>
  <c r="H18" i="5"/>
  <c r="I18" i="5"/>
  <c r="J18" i="5"/>
  <c r="K18" i="5"/>
  <c r="F19" i="5"/>
  <c r="H19" i="5"/>
  <c r="I19" i="5"/>
  <c r="J19" i="5"/>
  <c r="K19" i="5"/>
  <c r="F20" i="5"/>
  <c r="H20" i="5"/>
  <c r="I20" i="5"/>
  <c r="J20" i="5"/>
  <c r="K20" i="5"/>
  <c r="F21" i="5"/>
  <c r="H21" i="5"/>
  <c r="I21" i="5"/>
  <c r="J21" i="5"/>
  <c r="K21" i="5"/>
  <c r="F22" i="5"/>
  <c r="H22" i="5"/>
  <c r="I22" i="5"/>
  <c r="J22" i="5"/>
  <c r="K22" i="5"/>
  <c r="F23" i="5"/>
  <c r="H23" i="5"/>
  <c r="I23" i="5"/>
  <c r="J23" i="5"/>
  <c r="K23" i="5"/>
  <c r="F24" i="5"/>
  <c r="H24" i="5"/>
  <c r="I24" i="5"/>
  <c r="J24" i="5"/>
  <c r="K24" i="5"/>
  <c r="B22" i="5"/>
  <c r="B23" i="5"/>
  <c r="S5" i="5"/>
  <c r="R5" i="5"/>
  <c r="O5" i="5"/>
  <c r="S6" i="5"/>
  <c r="R6" i="5"/>
  <c r="O6" i="5"/>
  <c r="S7" i="5"/>
  <c r="R7" i="5"/>
  <c r="O7" i="5"/>
  <c r="S8" i="5"/>
  <c r="R8" i="5"/>
  <c r="O8" i="5"/>
  <c r="O4" i="5"/>
  <c r="K5" i="5"/>
  <c r="J5" i="5"/>
  <c r="I5" i="5"/>
  <c r="F5" i="5"/>
  <c r="K6" i="5"/>
  <c r="J6" i="5"/>
  <c r="I6" i="5"/>
  <c r="F6" i="5"/>
  <c r="K7" i="5"/>
  <c r="J7" i="5"/>
  <c r="I7" i="5"/>
  <c r="F7" i="5"/>
  <c r="K8" i="5"/>
  <c r="J8" i="5"/>
  <c r="I8" i="5"/>
  <c r="F8" i="5"/>
  <c r="H8" i="5"/>
  <c r="H7" i="5"/>
  <c r="H6" i="5"/>
  <c r="G4" i="5"/>
  <c r="H5" i="5"/>
  <c r="F4" i="5"/>
  <c r="B23" i="4"/>
  <c r="B22" i="4"/>
  <c r="G15" i="4"/>
  <c r="G16" i="4"/>
  <c r="H16" i="4"/>
  <c r="I16" i="4"/>
  <c r="L16" i="4"/>
  <c r="G17" i="4"/>
  <c r="H17" i="4"/>
  <c r="I17" i="4"/>
  <c r="L17" i="4"/>
  <c r="G18" i="4"/>
  <c r="H18" i="4"/>
  <c r="I18" i="4"/>
  <c r="L18" i="4"/>
  <c r="G19" i="4"/>
  <c r="H19" i="4"/>
  <c r="I19" i="4"/>
  <c r="L19" i="4"/>
  <c r="L21" i="4"/>
  <c r="G5" i="4"/>
  <c r="L5" i="4"/>
  <c r="G6" i="4"/>
  <c r="L6" i="4"/>
  <c r="G7" i="4"/>
  <c r="L7" i="4"/>
  <c r="G8" i="4"/>
  <c r="L8" i="4"/>
  <c r="L10" i="4"/>
  <c r="B9" i="4"/>
  <c r="K6" i="4"/>
  <c r="K7" i="4"/>
  <c r="K8" i="4"/>
  <c r="K5" i="4"/>
  <c r="J16" i="4"/>
  <c r="F16" i="4"/>
  <c r="J17" i="4"/>
  <c r="F17" i="4"/>
  <c r="J18" i="4"/>
  <c r="F18" i="4"/>
  <c r="J19" i="4"/>
  <c r="F19" i="4"/>
  <c r="F15" i="4"/>
  <c r="J5" i="4"/>
  <c r="I5" i="4"/>
  <c r="F5" i="4"/>
  <c r="J6" i="4"/>
  <c r="I6" i="4"/>
  <c r="F6" i="4"/>
  <c r="J7" i="4"/>
  <c r="I7" i="4"/>
  <c r="F7" i="4"/>
  <c r="J8" i="4"/>
  <c r="I8" i="4"/>
  <c r="F8" i="4"/>
  <c r="H8" i="4"/>
  <c r="H7" i="4"/>
  <c r="H6" i="4"/>
  <c r="G4" i="4"/>
  <c r="H5" i="4"/>
  <c r="F4" i="4"/>
  <c r="A13" i="1"/>
  <c r="A12" i="1"/>
  <c r="L17" i="1"/>
  <c r="L18" i="1"/>
  <c r="L19" i="1"/>
  <c r="H19" i="1"/>
  <c r="H18" i="1"/>
  <c r="H17" i="1"/>
  <c r="H16" i="1"/>
  <c r="H6" i="1"/>
  <c r="H7" i="1"/>
  <c r="H8" i="1"/>
  <c r="H5" i="1"/>
  <c r="L16" i="1"/>
  <c r="I17" i="1"/>
  <c r="I18" i="1"/>
  <c r="I19" i="1"/>
  <c r="I16" i="1"/>
  <c r="J16" i="1"/>
  <c r="G16" i="1"/>
  <c r="F16" i="1"/>
  <c r="J17" i="1"/>
  <c r="G17" i="1"/>
  <c r="F17" i="1"/>
  <c r="J18" i="1"/>
  <c r="G18" i="1"/>
  <c r="F18" i="1"/>
  <c r="J19" i="1"/>
  <c r="G19" i="1"/>
  <c r="F19" i="1"/>
  <c r="L21" i="1"/>
  <c r="G15" i="1"/>
  <c r="F15" i="1"/>
  <c r="L10" i="1"/>
  <c r="L6" i="1"/>
  <c r="L7" i="1"/>
  <c r="L8" i="1"/>
  <c r="L5" i="1"/>
  <c r="J6" i="1"/>
  <c r="J7" i="1"/>
  <c r="J8" i="1"/>
  <c r="J5" i="1"/>
  <c r="I6" i="1"/>
  <c r="I7" i="1"/>
  <c r="I8" i="1"/>
  <c r="I5" i="1"/>
  <c r="G5" i="1"/>
  <c r="G6" i="1"/>
  <c r="G7" i="1"/>
  <c r="G8" i="1"/>
  <c r="G4" i="1"/>
  <c r="F5" i="1"/>
  <c r="F6" i="1"/>
  <c r="F7" i="1"/>
  <c r="F8" i="1"/>
  <c r="F4" i="1"/>
</calcChain>
</file>

<file path=xl/comments1.xml><?xml version="1.0" encoding="utf-8"?>
<comments xmlns="http://schemas.openxmlformats.org/spreadsheetml/2006/main">
  <authors>
    <author>Sandoval, Tanya SIPC-ITD/ECM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</commentList>
</comments>
</file>

<file path=xl/comments2.xml><?xml version="1.0" encoding="utf-8"?>
<comments xmlns="http://schemas.openxmlformats.org/spreadsheetml/2006/main">
  <authors>
    <author>Sandoval, Tanya SIPC-ITD/ECM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</commentList>
</comments>
</file>

<file path=xl/comments3.xml><?xml version="1.0" encoding="utf-8"?>
<comments xmlns="http://schemas.openxmlformats.org/spreadsheetml/2006/main">
  <authors>
    <author>Sandoval, Tanya SIPC-ITD/ECM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1Y of payments every 3M</t>
        </r>
      </text>
    </comment>
  </commentList>
</comments>
</file>

<file path=xl/sharedStrings.xml><?xml version="1.0" encoding="utf-8"?>
<sst xmlns="http://schemas.openxmlformats.org/spreadsheetml/2006/main" count="116" uniqueCount="33">
  <si>
    <t>CDS CALCULATION</t>
  </si>
  <si>
    <t>T=</t>
  </si>
  <si>
    <t>maturity</t>
  </si>
  <si>
    <t>freq</t>
  </si>
  <si>
    <t>dt=</t>
  </si>
  <si>
    <t>3M</t>
  </si>
  <si>
    <t>N</t>
  </si>
  <si>
    <t>N=</t>
  </si>
  <si>
    <t>notional</t>
  </si>
  <si>
    <t>r=</t>
  </si>
  <si>
    <t>flat IR p.a.</t>
  </si>
  <si>
    <t>lambda=</t>
  </si>
  <si>
    <t>RR=</t>
  </si>
  <si>
    <t>recovery rate</t>
  </si>
  <si>
    <t>hazard rate</t>
  </si>
  <si>
    <t>PREMIUM LEG</t>
  </si>
  <si>
    <t>TIME</t>
  </si>
  <si>
    <t>DF</t>
  </si>
  <si>
    <t>P</t>
  </si>
  <si>
    <t>PD</t>
  </si>
  <si>
    <t>dt</t>
  </si>
  <si>
    <t>SUM</t>
  </si>
  <si>
    <t>DEFAULT LEG</t>
  </si>
  <si>
    <t>(1-R)</t>
  </si>
  <si>
    <t>PREMIUM</t>
  </si>
  <si>
    <t>PREMIUM=</t>
  </si>
  <si>
    <t>bps</t>
  </si>
  <si>
    <t>ITALY</t>
  </si>
  <si>
    <t>MTM=</t>
  </si>
  <si>
    <t>1Y survival prob of Italy based on premium</t>
  </si>
  <si>
    <t>P(1)=</t>
  </si>
  <si>
    <t>PD(1)=</t>
  </si>
  <si>
    <t>1Y prob of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</si>
</sst>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5" formatCode="0.0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3" fillId="3" borderId="0" xfId="0" applyFont="1" applyFill="1"/>
    <xf numFmtId="165" fontId="0" fillId="0" borderId="0" xfId="0" applyNumberFormat="1"/>
    <xf numFmtId="167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4" borderId="0" xfId="0" applyFill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0" fontId="2" fillId="0" borderId="0" xfId="0" applyFont="1"/>
    <xf numFmtId="0" fontId="5" fillId="2" borderId="0" xfId="0" applyFont="1" applyFill="1"/>
    <xf numFmtId="0" fontId="0" fillId="5" borderId="0" xfId="0" applyFill="1" applyBorder="1"/>
    <xf numFmtId="10" fontId="0" fillId="4" borderId="1" xfId="0" applyNumberFormat="1" applyFill="1" applyBorder="1"/>
    <xf numFmtId="10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RowHeight="15" x14ac:dyDescent="0.25"/>
  <cols>
    <col min="1" max="1" width="13.85546875" customWidth="1"/>
    <col min="3" max="3" width="9.85546875" bestFit="1" customWidth="1"/>
    <col min="8" max="8" width="12.7109375" customWidth="1"/>
    <col min="10" max="10" width="14.28515625" bestFit="1" customWidth="1"/>
    <col min="12" max="12" width="18" customWidth="1"/>
  </cols>
  <sheetData>
    <row r="1" spans="1:13" x14ac:dyDescent="0.25">
      <c r="A1" s="11" t="s">
        <v>0</v>
      </c>
    </row>
    <row r="2" spans="1:13" x14ac:dyDescent="0.25">
      <c r="A2" s="10" t="s">
        <v>1</v>
      </c>
      <c r="B2" s="8">
        <v>1</v>
      </c>
      <c r="C2" t="s">
        <v>2</v>
      </c>
      <c r="E2" s="2" t="s">
        <v>15</v>
      </c>
      <c r="F2" s="2"/>
      <c r="G2" s="2"/>
      <c r="H2" s="2"/>
      <c r="I2" s="2"/>
      <c r="J2" s="2"/>
      <c r="K2" s="2"/>
      <c r="L2" s="2"/>
    </row>
    <row r="3" spans="1:13" x14ac:dyDescent="0.25">
      <c r="A3" s="10" t="s">
        <v>4</v>
      </c>
      <c r="B3" s="8" t="s">
        <v>5</v>
      </c>
      <c r="C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6</v>
      </c>
      <c r="L3" t="s">
        <v>21</v>
      </c>
    </row>
    <row r="4" spans="1:13" x14ac:dyDescent="0.25">
      <c r="A4" s="10" t="s">
        <v>7</v>
      </c>
      <c r="B4" s="8">
        <v>1000000</v>
      </c>
      <c r="C4" t="s">
        <v>8</v>
      </c>
      <c r="E4">
        <v>0</v>
      </c>
      <c r="F4" s="4">
        <f>EXP(-$B$5*E4)</f>
        <v>1</v>
      </c>
      <c r="G4">
        <f>EXP(-$B$6*E4)</f>
        <v>1</v>
      </c>
    </row>
    <row r="5" spans="1:13" x14ac:dyDescent="0.25">
      <c r="A5" s="10" t="s">
        <v>9</v>
      </c>
      <c r="B5" s="9">
        <v>0.05</v>
      </c>
      <c r="C5" t="s">
        <v>10</v>
      </c>
      <c r="E5">
        <v>0.25</v>
      </c>
      <c r="F5" s="4">
        <f t="shared" ref="F5:F8" si="0">EXP(-$B$5*E5)</f>
        <v>0.98757780049388144</v>
      </c>
      <c r="G5">
        <f t="shared" ref="G5:G8" si="1">EXP(-$B$6*E5)</f>
        <v>0.99252805481913842</v>
      </c>
      <c r="H5" s="3">
        <f>G4-G5</f>
        <v>7.4719451808615833E-3</v>
      </c>
      <c r="I5">
        <f>0.25</f>
        <v>0.25</v>
      </c>
      <c r="J5" s="5">
        <f>$B$4</f>
        <v>1000000</v>
      </c>
      <c r="L5" s="5">
        <f>J5*I5*G5*F5</f>
        <v>245049.66832668881</v>
      </c>
    </row>
    <row r="6" spans="1:13" x14ac:dyDescent="0.25">
      <c r="A6" s="10" t="s">
        <v>11</v>
      </c>
      <c r="B6" s="9">
        <v>0.03</v>
      </c>
      <c r="C6" t="s">
        <v>14</v>
      </c>
      <c r="E6">
        <v>0.5</v>
      </c>
      <c r="F6" s="4">
        <f t="shared" si="0"/>
        <v>0.97530991202833262</v>
      </c>
      <c r="G6">
        <f t="shared" si="1"/>
        <v>0.98511193960306265</v>
      </c>
      <c r="H6" s="3">
        <f t="shared" ref="H6:H8" si="2">G5-G6</f>
        <v>7.4161152160757693E-3</v>
      </c>
      <c r="I6">
        <f t="shared" ref="I6:I8" si="3">0.25</f>
        <v>0.25</v>
      </c>
      <c r="J6" s="5">
        <f t="shared" ref="J6:J8" si="4">$B$4</f>
        <v>1000000</v>
      </c>
      <c r="L6" s="5">
        <f t="shared" ref="L6:L8" si="5">J6*I6*G6*F6</f>
        <v>240197.35978808079</v>
      </c>
    </row>
    <row r="7" spans="1:13" x14ac:dyDescent="0.25">
      <c r="A7" s="10" t="s">
        <v>12</v>
      </c>
      <c r="B7" s="9">
        <v>0.4</v>
      </c>
      <c r="C7" t="s">
        <v>13</v>
      </c>
      <c r="E7">
        <v>0.75</v>
      </c>
      <c r="F7" s="4">
        <f t="shared" si="0"/>
        <v>0.96319441772082182</v>
      </c>
      <c r="G7">
        <f t="shared" si="1"/>
        <v>0.97775123719333634</v>
      </c>
      <c r="H7" s="3">
        <f t="shared" si="2"/>
        <v>7.3607024097263052E-3</v>
      </c>
      <c r="I7">
        <f t="shared" si="3"/>
        <v>0.25</v>
      </c>
      <c r="J7" s="5">
        <f t="shared" si="4"/>
        <v>1000000</v>
      </c>
      <c r="L7" s="5">
        <f t="shared" si="5"/>
        <v>235441.13339606219</v>
      </c>
    </row>
    <row r="8" spans="1:13" x14ac:dyDescent="0.25">
      <c r="E8">
        <v>1</v>
      </c>
      <c r="F8" s="4">
        <f t="shared" si="0"/>
        <v>0.95122942450071402</v>
      </c>
      <c r="G8">
        <f t="shared" si="1"/>
        <v>0.97044553354850815</v>
      </c>
      <c r="H8" s="3">
        <f t="shared" si="2"/>
        <v>7.3057036448281876E-3</v>
      </c>
      <c r="I8">
        <f t="shared" si="3"/>
        <v>0.25</v>
      </c>
      <c r="J8" s="5">
        <f t="shared" si="4"/>
        <v>1000000</v>
      </c>
      <c r="L8" s="5">
        <f t="shared" si="5"/>
        <v>230779.08659665895</v>
      </c>
    </row>
    <row r="10" spans="1:13" x14ac:dyDescent="0.25">
      <c r="A10" t="s">
        <v>25</v>
      </c>
      <c r="L10" s="6">
        <f>SUM(L5:L8)</f>
        <v>951467.24810749071</v>
      </c>
      <c r="M10" t="s">
        <v>21</v>
      </c>
    </row>
    <row r="12" spans="1:13" x14ac:dyDescent="0.25">
      <c r="A12">
        <f>L21/L10</f>
        <v>1.8067669066881471E-2</v>
      </c>
    </row>
    <row r="13" spans="1:13" x14ac:dyDescent="0.25">
      <c r="A13" s="7">
        <f>A12*10000</f>
        <v>180.6766906688147</v>
      </c>
      <c r="B13" t="s">
        <v>26</v>
      </c>
      <c r="E13" s="2" t="s">
        <v>22</v>
      </c>
      <c r="F13" s="2"/>
      <c r="G13" s="2"/>
      <c r="H13" s="2"/>
      <c r="I13" s="2"/>
      <c r="J13" s="2"/>
      <c r="K13" s="2"/>
      <c r="L13" s="2"/>
    </row>
    <row r="14" spans="1:13" x14ac:dyDescent="0.25">
      <c r="E14" t="s">
        <v>16</v>
      </c>
      <c r="F14" t="s">
        <v>17</v>
      </c>
      <c r="G14" t="s">
        <v>18</v>
      </c>
      <c r="H14" t="s">
        <v>19</v>
      </c>
      <c r="I14" t="s">
        <v>23</v>
      </c>
      <c r="J14" t="s">
        <v>6</v>
      </c>
      <c r="L14" t="s">
        <v>21</v>
      </c>
    </row>
    <row r="15" spans="1:13" x14ac:dyDescent="0.25">
      <c r="E15">
        <v>0</v>
      </c>
      <c r="F15" s="4">
        <f>EXP(-$B$5*E15)</f>
        <v>1</v>
      </c>
      <c r="G15">
        <f>EXP(-$B$6*E15)</f>
        <v>1</v>
      </c>
    </row>
    <row r="16" spans="1:13" x14ac:dyDescent="0.25">
      <c r="E16">
        <v>0.25</v>
      </c>
      <c r="F16" s="4">
        <f t="shared" ref="F16:F19" si="6">EXP(-$B$5*E16)</f>
        <v>0.98757780049388144</v>
      </c>
      <c r="G16">
        <f t="shared" ref="G16:G19" si="7">EXP(-$B$6*E16)</f>
        <v>0.99252805481913842</v>
      </c>
      <c r="H16" s="3">
        <f>G15-G16</f>
        <v>7.4719451808615833E-3</v>
      </c>
      <c r="I16" s="1">
        <f>1-$B$7</f>
        <v>0.6</v>
      </c>
      <c r="J16" s="5">
        <f>$B$4</f>
        <v>1000000</v>
      </c>
      <c r="L16" s="5">
        <f>J16*I16*H16*F16</f>
        <v>4427.476312275684</v>
      </c>
    </row>
    <row r="17" spans="5:13" x14ac:dyDescent="0.25">
      <c r="E17">
        <v>0.5</v>
      </c>
      <c r="F17" s="4">
        <f t="shared" si="6"/>
        <v>0.97530991202833262</v>
      </c>
      <c r="G17">
        <f t="shared" si="7"/>
        <v>0.98511193960306265</v>
      </c>
      <c r="H17" s="3">
        <f t="shared" ref="H17:H19" si="8">G16-G17</f>
        <v>7.4161152160757693E-3</v>
      </c>
      <c r="I17" s="1">
        <f t="shared" ref="I17:I19" si="9">1-$B$7</f>
        <v>0.6</v>
      </c>
      <c r="J17" s="5">
        <f t="shared" ref="J17:J19" si="10">$B$4</f>
        <v>1000000</v>
      </c>
      <c r="L17" s="5">
        <f t="shared" ref="L17:L19" si="11">J17*I17*H17*F17</f>
        <v>4339.8064073897031</v>
      </c>
    </row>
    <row r="18" spans="5:13" x14ac:dyDescent="0.25">
      <c r="E18">
        <v>0.75</v>
      </c>
      <c r="F18" s="4">
        <f t="shared" si="6"/>
        <v>0.96319441772082182</v>
      </c>
      <c r="G18">
        <f t="shared" si="7"/>
        <v>0.97775123719333634</v>
      </c>
      <c r="H18" s="3">
        <f t="shared" si="8"/>
        <v>7.3607024097263052E-3</v>
      </c>
      <c r="I18" s="1">
        <f t="shared" si="9"/>
        <v>0.6</v>
      </c>
      <c r="J18" s="5">
        <f t="shared" si="10"/>
        <v>1000000</v>
      </c>
      <c r="L18" s="5">
        <f t="shared" si="11"/>
        <v>4253.872482931547</v>
      </c>
    </row>
    <row r="19" spans="5:13" x14ac:dyDescent="0.25">
      <c r="E19">
        <v>1</v>
      </c>
      <c r="F19" s="4">
        <f t="shared" si="6"/>
        <v>0.95122942450071402</v>
      </c>
      <c r="G19">
        <f t="shared" si="7"/>
        <v>0.97044553354850815</v>
      </c>
      <c r="H19" s="3">
        <f t="shared" si="8"/>
        <v>7.3057036448281876E-3</v>
      </c>
      <c r="I19" s="1">
        <f t="shared" si="9"/>
        <v>0.6</v>
      </c>
      <c r="J19" s="5">
        <f t="shared" si="10"/>
        <v>1000000</v>
      </c>
      <c r="L19" s="5">
        <f t="shared" si="11"/>
        <v>4169.640164185611</v>
      </c>
    </row>
    <row r="21" spans="5:13" x14ac:dyDescent="0.25">
      <c r="L21" s="6">
        <f>SUM(L16:L19)</f>
        <v>17190.795366782546</v>
      </c>
      <c r="M21" t="s">
        <v>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2" max="2" width="11.5703125" bestFit="1" customWidth="1"/>
    <col min="3" max="3" width="9.85546875" bestFit="1" customWidth="1"/>
    <col min="8" max="8" width="12.7109375" customWidth="1"/>
    <col min="10" max="10" width="14.28515625" bestFit="1" customWidth="1"/>
    <col min="11" max="11" width="16.7109375" customWidth="1"/>
    <col min="12" max="12" width="18" customWidth="1"/>
  </cols>
  <sheetData>
    <row r="1" spans="1:13" x14ac:dyDescent="0.25">
      <c r="A1" s="11" t="s">
        <v>0</v>
      </c>
    </row>
    <row r="2" spans="1:13" x14ac:dyDescent="0.25">
      <c r="A2" s="10" t="s">
        <v>1</v>
      </c>
      <c r="B2" s="8">
        <v>1</v>
      </c>
      <c r="C2" t="s">
        <v>2</v>
      </c>
      <c r="E2" s="2" t="s">
        <v>15</v>
      </c>
      <c r="F2" s="2"/>
      <c r="G2" s="2"/>
      <c r="H2" s="2"/>
      <c r="I2" s="2"/>
      <c r="J2" s="2"/>
      <c r="K2" s="2"/>
      <c r="L2" s="2"/>
    </row>
    <row r="3" spans="1:13" x14ac:dyDescent="0.25">
      <c r="A3" s="10" t="s">
        <v>4</v>
      </c>
      <c r="B3" s="8" t="s">
        <v>5</v>
      </c>
      <c r="C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6</v>
      </c>
      <c r="K3" t="s">
        <v>24</v>
      </c>
      <c r="L3" t="s">
        <v>21</v>
      </c>
    </row>
    <row r="4" spans="1:13" x14ac:dyDescent="0.25">
      <c r="A4" s="10" t="s">
        <v>7</v>
      </c>
      <c r="B4" s="8">
        <v>1000000</v>
      </c>
      <c r="C4" t="s">
        <v>8</v>
      </c>
      <c r="E4">
        <v>0</v>
      </c>
      <c r="F4" s="4">
        <f>EXP(-$B$5*E4)</f>
        <v>1</v>
      </c>
      <c r="G4">
        <f>EXP(-$B$6*E4)</f>
        <v>1</v>
      </c>
    </row>
    <row r="5" spans="1:13" x14ac:dyDescent="0.25">
      <c r="A5" s="10" t="s">
        <v>9</v>
      </c>
      <c r="B5" s="9">
        <v>0.05</v>
      </c>
      <c r="C5" t="s">
        <v>10</v>
      </c>
      <c r="E5">
        <v>0.25</v>
      </c>
      <c r="F5" s="4">
        <f t="shared" ref="F5:F8" si="0">EXP(-$B$5*E5)</f>
        <v>0.98757780049388144</v>
      </c>
      <c r="G5">
        <f t="shared" ref="G5:G8" si="1">EXP(-$B$6*E5)</f>
        <v>0.99448887413170906</v>
      </c>
      <c r="H5" s="3">
        <f>G4-G5</f>
        <v>5.5111258682909448E-3</v>
      </c>
      <c r="I5">
        <f>0.25</f>
        <v>0.25</v>
      </c>
      <c r="J5" s="5">
        <f>$B$4</f>
        <v>1000000</v>
      </c>
      <c r="K5">
        <f>$A$16/10000</f>
        <v>1.3299999999999999E-2</v>
      </c>
      <c r="L5" s="5">
        <f>K5*J5*I5*G5*F5</f>
        <v>3265.5993236443437</v>
      </c>
    </row>
    <row r="6" spans="1:13" x14ac:dyDescent="0.25">
      <c r="A6" s="10" t="s">
        <v>11</v>
      </c>
      <c r="B6" s="14">
        <v>2.2105472598699771E-2</v>
      </c>
      <c r="C6" t="s">
        <v>14</v>
      </c>
      <c r="E6">
        <v>0.5</v>
      </c>
      <c r="F6" s="4">
        <f t="shared" si="0"/>
        <v>0.97530991202833262</v>
      </c>
      <c r="G6">
        <f t="shared" si="1"/>
        <v>0.98900812077175426</v>
      </c>
      <c r="H6" s="3">
        <f t="shared" ref="H6:H8" si="2">G5-G6</f>
        <v>5.4807533599547931E-3</v>
      </c>
      <c r="I6">
        <f t="shared" ref="I6:I8" si="3">0.25</f>
        <v>0.25</v>
      </c>
      <c r="J6" s="5">
        <f t="shared" ref="J6:J8" si="4">$B$4</f>
        <v>1000000</v>
      </c>
      <c r="K6">
        <f>$A$16/10000</f>
        <v>1.3299999999999999E-2</v>
      </c>
      <c r="L6" s="5">
        <f t="shared" ref="L6:L8" si="5">K6*J6*I6*G6*F6</f>
        <v>3207.2598323568104</v>
      </c>
    </row>
    <row r="7" spans="1:13" x14ac:dyDescent="0.25">
      <c r="A7" s="10" t="s">
        <v>12</v>
      </c>
      <c r="B7" s="9">
        <v>0.4</v>
      </c>
      <c r="C7" t="s">
        <v>13</v>
      </c>
      <c r="E7">
        <v>0.75</v>
      </c>
      <c r="F7" s="4">
        <f t="shared" si="0"/>
        <v>0.96319441772082182</v>
      </c>
      <c r="G7">
        <f t="shared" si="1"/>
        <v>0.98355757253341924</v>
      </c>
      <c r="H7" s="3">
        <f t="shared" si="2"/>
        <v>5.4505482383350179E-3</v>
      </c>
      <c r="I7">
        <f t="shared" si="3"/>
        <v>0.25</v>
      </c>
      <c r="J7" s="5">
        <f t="shared" si="4"/>
        <v>1000000</v>
      </c>
      <c r="K7">
        <f>$A$16/10000</f>
        <v>1.3299999999999999E-2</v>
      </c>
      <c r="L7" s="5">
        <f t="shared" si="5"/>
        <v>3149.9625682093456</v>
      </c>
    </row>
    <row r="8" spans="1:13" x14ac:dyDescent="0.25">
      <c r="E8">
        <v>1</v>
      </c>
      <c r="F8" s="4">
        <f t="shared" si="0"/>
        <v>0.95122942450071402</v>
      </c>
      <c r="G8">
        <f t="shared" si="1"/>
        <v>0.97813706295247682</v>
      </c>
      <c r="H8" s="3">
        <f t="shared" si="2"/>
        <v>5.4205095809424231E-3</v>
      </c>
      <c r="I8">
        <f t="shared" si="3"/>
        <v>0.25</v>
      </c>
      <c r="J8" s="5">
        <f t="shared" si="4"/>
        <v>1000000</v>
      </c>
      <c r="K8">
        <f>$A$16/10000</f>
        <v>1.3299999999999999E-2</v>
      </c>
      <c r="L8" s="5">
        <f t="shared" si="5"/>
        <v>3093.6889119547182</v>
      </c>
    </row>
    <row r="9" spans="1:13" x14ac:dyDescent="0.25">
      <c r="A9" s="13" t="s">
        <v>28</v>
      </c>
      <c r="B9" s="6">
        <f>L21-L10</f>
        <v>5.5711394452373497E-5</v>
      </c>
    </row>
    <row r="10" spans="1:13" x14ac:dyDescent="0.25">
      <c r="L10" s="6">
        <f>SUM(L5:L8)</f>
        <v>12716.510636165216</v>
      </c>
      <c r="M10" t="s">
        <v>21</v>
      </c>
    </row>
    <row r="13" spans="1:13" x14ac:dyDescent="0.25">
      <c r="A13" t="s">
        <v>25</v>
      </c>
      <c r="B13" t="s">
        <v>26</v>
      </c>
      <c r="E13" s="2" t="s">
        <v>22</v>
      </c>
      <c r="F13" s="2"/>
      <c r="G13" s="2"/>
      <c r="H13" s="2"/>
      <c r="I13" s="2"/>
      <c r="J13" s="2"/>
      <c r="K13" s="2"/>
      <c r="L13" s="2"/>
    </row>
    <row r="14" spans="1:13" x14ac:dyDescent="0.25">
      <c r="E14" t="s">
        <v>16</v>
      </c>
      <c r="F14" t="s">
        <v>17</v>
      </c>
      <c r="G14" t="s">
        <v>18</v>
      </c>
      <c r="H14" t="s">
        <v>19</v>
      </c>
      <c r="I14" t="s">
        <v>23</v>
      </c>
      <c r="J14" t="s">
        <v>6</v>
      </c>
      <c r="L14" t="s">
        <v>21</v>
      </c>
    </row>
    <row r="15" spans="1:13" x14ac:dyDescent="0.25">
      <c r="E15">
        <v>0</v>
      </c>
      <c r="F15" s="4">
        <f>EXP(-$B$5*E15)</f>
        <v>1</v>
      </c>
      <c r="G15">
        <f>EXP(-$B$6*E15)</f>
        <v>1</v>
      </c>
    </row>
    <row r="16" spans="1:13" x14ac:dyDescent="0.25">
      <c r="A16" s="12">
        <v>133</v>
      </c>
      <c r="E16">
        <v>0.25</v>
      </c>
      <c r="F16" s="4">
        <f t="shared" ref="F16:F19" si="6">EXP(-$B$5*E16)</f>
        <v>0.98757780049388144</v>
      </c>
      <c r="G16">
        <f t="shared" ref="G16:G19" si="7">EXP(-$B$6*E16)</f>
        <v>0.99448887413170906</v>
      </c>
      <c r="H16" s="3">
        <f>G15-G16</f>
        <v>5.5111258682909448E-3</v>
      </c>
      <c r="I16" s="1">
        <f>1-$B$7</f>
        <v>0.6</v>
      </c>
      <c r="J16" s="5">
        <f>$B$4</f>
        <v>1000000</v>
      </c>
      <c r="L16" s="5">
        <f>J16*I16*H16*F16</f>
        <v>3265.5993379510223</v>
      </c>
    </row>
    <row r="17" spans="1:13" x14ac:dyDescent="0.25">
      <c r="A17" t="s">
        <v>27</v>
      </c>
      <c r="E17">
        <v>0.5</v>
      </c>
      <c r="F17" s="4">
        <f t="shared" si="6"/>
        <v>0.97530991202833262</v>
      </c>
      <c r="G17">
        <f t="shared" si="7"/>
        <v>0.98900812077175426</v>
      </c>
      <c r="H17" s="3">
        <f t="shared" ref="H17:H19" si="8">G16-G17</f>
        <v>5.4807533599547931E-3</v>
      </c>
      <c r="I17" s="1">
        <f t="shared" ref="I17:I19" si="9">1-$B$7</f>
        <v>0.6</v>
      </c>
      <c r="J17" s="5">
        <f t="shared" ref="J17:J19" si="10">$B$4</f>
        <v>1000000</v>
      </c>
      <c r="L17" s="5">
        <f t="shared" ref="L17:L19" si="11">J17*I17*H17*F17</f>
        <v>3207.2598464078987</v>
      </c>
    </row>
    <row r="18" spans="1:13" x14ac:dyDescent="0.25">
      <c r="E18">
        <v>0.75</v>
      </c>
      <c r="F18" s="4">
        <f t="shared" si="6"/>
        <v>0.96319441772082182</v>
      </c>
      <c r="G18">
        <f t="shared" si="7"/>
        <v>0.98355757253341924</v>
      </c>
      <c r="H18" s="3">
        <f t="shared" si="8"/>
        <v>5.4505482383350179E-3</v>
      </c>
      <c r="I18" s="1">
        <f t="shared" si="9"/>
        <v>0.6</v>
      </c>
      <c r="J18" s="5">
        <f t="shared" si="10"/>
        <v>1000000</v>
      </c>
      <c r="L18" s="5">
        <f t="shared" si="11"/>
        <v>3149.9625820094093</v>
      </c>
    </row>
    <row r="19" spans="1:13" x14ac:dyDescent="0.25">
      <c r="E19">
        <v>1</v>
      </c>
      <c r="F19" s="4">
        <f t="shared" si="6"/>
        <v>0.95122942450071402</v>
      </c>
      <c r="G19">
        <f t="shared" si="7"/>
        <v>0.97813706295247682</v>
      </c>
      <c r="H19" s="3">
        <f t="shared" si="8"/>
        <v>5.4205095809424231E-3</v>
      </c>
      <c r="I19" s="1">
        <f t="shared" si="9"/>
        <v>0.6</v>
      </c>
      <c r="J19" s="5">
        <f t="shared" si="10"/>
        <v>1000000</v>
      </c>
      <c r="L19" s="5">
        <f t="shared" si="11"/>
        <v>3093.6889255082806</v>
      </c>
    </row>
    <row r="21" spans="1:13" x14ac:dyDescent="0.25">
      <c r="L21" s="6">
        <f>SUM(L16:L19)</f>
        <v>12716.510691876611</v>
      </c>
      <c r="M21" t="s">
        <v>21</v>
      </c>
    </row>
    <row r="22" spans="1:13" x14ac:dyDescent="0.25">
      <c r="A22" t="s">
        <v>30</v>
      </c>
      <c r="B22" s="15">
        <f>EXP(-B6*1)</f>
        <v>0.97813706295247682</v>
      </c>
      <c r="C22" t="s">
        <v>29</v>
      </c>
    </row>
    <row r="23" spans="1:13" x14ac:dyDescent="0.25">
      <c r="A23" t="s">
        <v>31</v>
      </c>
      <c r="B23" s="16">
        <f>1-B22</f>
        <v>2.1862937047523179E-2</v>
      </c>
      <c r="C23" t="s">
        <v>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S25" sqref="S25"/>
    </sheetView>
  </sheetViews>
  <sheetFormatPr defaultRowHeight="15" x14ac:dyDescent="0.25"/>
  <cols>
    <col min="1" max="1" width="13.85546875" customWidth="1"/>
    <col min="2" max="2" width="11.5703125" bestFit="1" customWidth="1"/>
    <col min="3" max="3" width="9.85546875" bestFit="1" customWidth="1"/>
    <col min="8" max="8" width="12.7109375" customWidth="1"/>
    <col min="10" max="10" width="14.28515625" bestFit="1" customWidth="1"/>
    <col min="11" max="11" width="16.7109375" customWidth="1"/>
    <col min="12" max="12" width="18" customWidth="1"/>
    <col min="19" max="19" width="14.28515625" bestFit="1" customWidth="1"/>
    <col min="21" max="21" width="12.5703125" bestFit="1" customWidth="1"/>
  </cols>
  <sheetData>
    <row r="1" spans="1:21" x14ac:dyDescent="0.25">
      <c r="A1" s="11" t="s">
        <v>0</v>
      </c>
    </row>
    <row r="2" spans="1:21" x14ac:dyDescent="0.25">
      <c r="A2" s="10" t="s">
        <v>1</v>
      </c>
      <c r="B2" s="8">
        <v>1</v>
      </c>
      <c r="C2" t="s">
        <v>2</v>
      </c>
      <c r="E2" s="2" t="s">
        <v>15</v>
      </c>
      <c r="F2" s="2"/>
      <c r="G2" s="2"/>
      <c r="H2" s="2"/>
      <c r="I2" s="2"/>
      <c r="J2" s="2"/>
      <c r="K2" s="2"/>
      <c r="L2" s="2"/>
      <c r="N2" s="2" t="s">
        <v>22</v>
      </c>
      <c r="O2" s="2"/>
      <c r="P2" s="2"/>
      <c r="Q2" s="2"/>
      <c r="R2" s="2"/>
      <c r="S2" s="2"/>
      <c r="T2" s="2"/>
      <c r="U2" s="2"/>
    </row>
    <row r="3" spans="1:21" x14ac:dyDescent="0.25">
      <c r="A3" s="10" t="s">
        <v>4</v>
      </c>
      <c r="B3" s="8" t="s">
        <v>5</v>
      </c>
      <c r="C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6</v>
      </c>
      <c r="K3" t="s">
        <v>24</v>
      </c>
      <c r="L3" t="s">
        <v>21</v>
      </c>
      <c r="N3" t="s">
        <v>16</v>
      </c>
      <c r="O3" t="s">
        <v>17</v>
      </c>
      <c r="P3" t="s">
        <v>18</v>
      </c>
      <c r="Q3" t="s">
        <v>19</v>
      </c>
      <c r="R3" t="s">
        <v>23</v>
      </c>
      <c r="S3" t="s">
        <v>6</v>
      </c>
      <c r="U3" t="s">
        <v>21</v>
      </c>
    </row>
    <row r="4" spans="1:21" x14ac:dyDescent="0.25">
      <c r="A4" s="10" t="s">
        <v>7</v>
      </c>
      <c r="B4" s="8">
        <v>1000000</v>
      </c>
      <c r="C4" t="s">
        <v>8</v>
      </c>
      <c r="E4">
        <v>0</v>
      </c>
      <c r="F4" s="4">
        <f>EXP(-$B$5*E4)</f>
        <v>1</v>
      </c>
      <c r="G4">
        <f>EXP(-$B$6*E4)</f>
        <v>1</v>
      </c>
      <c r="N4">
        <v>0</v>
      </c>
      <c r="O4" s="4">
        <f>EXP(-$B$5*N4)</f>
        <v>1</v>
      </c>
      <c r="P4">
        <f>EXP(-$B$6*N4)</f>
        <v>1</v>
      </c>
    </row>
    <row r="5" spans="1:21" x14ac:dyDescent="0.25">
      <c r="A5" s="10" t="s">
        <v>9</v>
      </c>
      <c r="B5" s="9">
        <v>0.05</v>
      </c>
      <c r="C5" t="s">
        <v>10</v>
      </c>
      <c r="E5">
        <v>0.25</v>
      </c>
      <c r="F5" s="4">
        <f t="shared" ref="F5:F24" si="0">EXP(-$B$5*E5)</f>
        <v>0.98757780049388144</v>
      </c>
      <c r="G5">
        <f t="shared" ref="G5:G8" si="1">EXP(-$B$6*E5)</f>
        <v>0.99448887415606968</v>
      </c>
      <c r="H5" s="3">
        <f>G4-G5</f>
        <v>5.5111258439303201E-3</v>
      </c>
      <c r="I5">
        <f>0.25</f>
        <v>0.25</v>
      </c>
      <c r="J5" s="5">
        <f>$B$4</f>
        <v>1000000</v>
      </c>
      <c r="K5">
        <f>$A$16/10000</f>
        <v>1.3299999999999999E-2</v>
      </c>
      <c r="L5" s="5">
        <f>K5*J5*I5*G5*F5</f>
        <v>3265.599323724337</v>
      </c>
      <c r="N5">
        <v>0.25</v>
      </c>
      <c r="O5" s="4">
        <f t="shared" ref="O5:O24" si="2">EXP(-$B$5*N5)</f>
        <v>0.98757780049388144</v>
      </c>
      <c r="P5">
        <f t="shared" ref="P5:P8" si="3">EXP(-$B$6*N5)</f>
        <v>0.99448887415606968</v>
      </c>
      <c r="Q5" s="3">
        <f>P4-P5</f>
        <v>5.5111258439303201E-3</v>
      </c>
      <c r="R5" s="1">
        <f>1-$B$7</f>
        <v>0.6</v>
      </c>
      <c r="S5" s="5">
        <f>$B$4</f>
        <v>1000000</v>
      </c>
      <c r="U5" s="5">
        <f>S5*R5*Q5*O5</f>
        <v>3265.599323516215</v>
      </c>
    </row>
    <row r="6" spans="1:21" x14ac:dyDescent="0.25">
      <c r="A6" s="10" t="s">
        <v>11</v>
      </c>
      <c r="B6" s="14">
        <v>2.2105472500717309E-2</v>
      </c>
      <c r="C6" t="s">
        <v>14</v>
      </c>
      <c r="E6">
        <v>0.5</v>
      </c>
      <c r="F6" s="4">
        <f t="shared" si="0"/>
        <v>0.97530991202833262</v>
      </c>
      <c r="G6">
        <f t="shared" si="1"/>
        <v>0.98900812082020695</v>
      </c>
      <c r="H6" s="3">
        <f t="shared" ref="H6:H24" si="4">G5-G6</f>
        <v>5.4807533358627314E-3</v>
      </c>
      <c r="I6">
        <f t="shared" ref="I6:I24" si="5">0.25</f>
        <v>0.25</v>
      </c>
      <c r="J6" s="5">
        <f t="shared" ref="J6:J24" si="6">$B$4</f>
        <v>1000000</v>
      </c>
      <c r="K6">
        <f>$A$16/10000</f>
        <v>1.3299999999999999E-2</v>
      </c>
      <c r="L6" s="5">
        <f t="shared" ref="L6:L8" si="7">K6*J6*I6*G6*F6</f>
        <v>3207.2598325139379</v>
      </c>
      <c r="N6">
        <v>0.5</v>
      </c>
      <c r="O6" s="4">
        <f t="shared" si="2"/>
        <v>0.97530991202833262</v>
      </c>
      <c r="P6">
        <f t="shared" si="3"/>
        <v>0.98900812082020695</v>
      </c>
      <c r="Q6" s="3">
        <f t="shared" ref="Q6:Q24" si="8">P5-P6</f>
        <v>5.4807533358627314E-3</v>
      </c>
      <c r="R6" s="1">
        <f t="shared" ref="R6:R24" si="9">1-$B$7</f>
        <v>0.6</v>
      </c>
      <c r="S6" s="5">
        <f t="shared" ref="S6:S24" si="10">$B$4</f>
        <v>1000000</v>
      </c>
      <c r="U6" s="5">
        <f t="shared" ref="U6:U8" si="11">S6*R6*Q6*O6</f>
        <v>3207.2598323095626</v>
      </c>
    </row>
    <row r="7" spans="1:21" x14ac:dyDescent="0.25">
      <c r="A7" s="10" t="s">
        <v>12</v>
      </c>
      <c r="B7" s="9">
        <v>0.4</v>
      </c>
      <c r="C7" t="s">
        <v>13</v>
      </c>
      <c r="E7">
        <v>0.75</v>
      </c>
      <c r="F7" s="4">
        <f t="shared" si="0"/>
        <v>0.96319441772082182</v>
      </c>
      <c r="G7">
        <f t="shared" si="1"/>
        <v>0.98355757260569776</v>
      </c>
      <c r="H7" s="3">
        <f t="shared" si="4"/>
        <v>5.4505482145091877E-3</v>
      </c>
      <c r="I7">
        <f t="shared" si="5"/>
        <v>0.25</v>
      </c>
      <c r="J7" s="5">
        <f t="shared" si="6"/>
        <v>1000000</v>
      </c>
      <c r="K7">
        <f>$A$16/10000</f>
        <v>1.3299999999999999E-2</v>
      </c>
      <c r="L7" s="5">
        <f t="shared" si="7"/>
        <v>3149.9625684408265</v>
      </c>
      <c r="N7">
        <v>0.75</v>
      </c>
      <c r="O7" s="4">
        <f t="shared" si="2"/>
        <v>0.96319441772082182</v>
      </c>
      <c r="P7">
        <f t="shared" si="3"/>
        <v>0.98355757260569776</v>
      </c>
      <c r="Q7" s="3">
        <f t="shared" si="8"/>
        <v>5.4505482145091877E-3</v>
      </c>
      <c r="R7" s="1">
        <f t="shared" si="9"/>
        <v>0.6</v>
      </c>
      <c r="S7" s="5">
        <f t="shared" si="10"/>
        <v>1000000</v>
      </c>
      <c r="U7" s="5">
        <f t="shared" si="11"/>
        <v>3149.9625682400651</v>
      </c>
    </row>
    <row r="8" spans="1:21" x14ac:dyDescent="0.25">
      <c r="E8">
        <v>1</v>
      </c>
      <c r="F8" s="4">
        <f t="shared" si="0"/>
        <v>0.95122942450071402</v>
      </c>
      <c r="G8">
        <f t="shared" si="1"/>
        <v>0.97813706304831716</v>
      </c>
      <c r="H8" s="3">
        <f t="shared" si="4"/>
        <v>5.4205095573806039E-3</v>
      </c>
      <c r="I8">
        <f t="shared" si="5"/>
        <v>0.25</v>
      </c>
      <c r="J8" s="5">
        <f t="shared" si="6"/>
        <v>1000000</v>
      </c>
      <c r="K8">
        <f>$A$16/10000</f>
        <v>1.3299999999999999E-2</v>
      </c>
      <c r="L8" s="5">
        <f t="shared" si="7"/>
        <v>3093.6889122578455</v>
      </c>
      <c r="N8">
        <v>1</v>
      </c>
      <c r="O8" s="4">
        <f t="shared" si="2"/>
        <v>0.95122942450071402</v>
      </c>
      <c r="P8">
        <f t="shared" si="3"/>
        <v>0.97813706304831716</v>
      </c>
      <c r="Q8" s="3">
        <f t="shared" si="8"/>
        <v>5.4205095573806039E-3</v>
      </c>
      <c r="R8" s="1">
        <f t="shared" si="9"/>
        <v>0.6</v>
      </c>
      <c r="S8" s="5">
        <f t="shared" si="10"/>
        <v>1000000</v>
      </c>
      <c r="U8" s="5">
        <f t="shared" si="11"/>
        <v>3093.6889120606634</v>
      </c>
    </row>
    <row r="9" spans="1:21" x14ac:dyDescent="0.25">
      <c r="A9" s="13" t="s">
        <v>28</v>
      </c>
      <c r="B9" s="6">
        <f>U25-L25</f>
        <v>-3.5262128221802413E-6</v>
      </c>
      <c r="E9">
        <v>1.25</v>
      </c>
      <c r="F9" s="4">
        <f t="shared" si="0"/>
        <v>0.93941306281347581</v>
      </c>
      <c r="G9">
        <f t="shared" ref="G9:G24" si="12">EXP(-$B$6*E9)</f>
        <v>0.97274642660124544</v>
      </c>
      <c r="H9" s="3">
        <f t="shared" si="4"/>
        <v>5.3906364470717172E-3</v>
      </c>
      <c r="I9">
        <f t="shared" si="5"/>
        <v>0.25</v>
      </c>
      <c r="J9" s="5">
        <f t="shared" si="6"/>
        <v>1000000</v>
      </c>
      <c r="K9">
        <f t="shared" ref="K9:K24" si="13">$A$16/10000</f>
        <v>1.3299999999999999E-2</v>
      </c>
      <c r="L9" s="5">
        <f t="shared" ref="L9:L24" si="14">K9*J9*I9*G9*F9</f>
        <v>3038.4205773481804</v>
      </c>
      <c r="N9">
        <v>1.25</v>
      </c>
      <c r="O9" s="4">
        <f t="shared" si="2"/>
        <v>0.93941306281347581</v>
      </c>
      <c r="P9">
        <f t="shared" ref="P9:P24" si="15">EXP(-$B$6*N9)</f>
        <v>0.97274642660124544</v>
      </c>
      <c r="Q9" s="3">
        <f t="shared" si="8"/>
        <v>5.3906364470717172E-3</v>
      </c>
      <c r="R9" s="1">
        <f t="shared" si="9"/>
        <v>0.6</v>
      </c>
      <c r="S9" s="5">
        <f t="shared" si="10"/>
        <v>1000000</v>
      </c>
      <c r="U9" s="5">
        <f t="shared" ref="U9:U24" si="16">S9*R9*Q9*O9</f>
        <v>3038.4205771545567</v>
      </c>
    </row>
    <row r="10" spans="1:21" x14ac:dyDescent="0.25">
      <c r="E10">
        <v>1.5</v>
      </c>
      <c r="F10" s="4">
        <f t="shared" si="0"/>
        <v>0.92774348632855286</v>
      </c>
      <c r="G10">
        <f t="shared" si="12"/>
        <v>0.96738549863001244</v>
      </c>
      <c r="H10" s="3">
        <f t="shared" si="4"/>
        <v>5.3609279712329982E-3</v>
      </c>
      <c r="I10">
        <f t="shared" si="5"/>
        <v>0.25</v>
      </c>
      <c r="J10" s="5">
        <f t="shared" si="6"/>
        <v>1000000</v>
      </c>
      <c r="K10">
        <f t="shared" si="13"/>
        <v>1.3299999999999999E-2</v>
      </c>
      <c r="L10" s="5">
        <f t="shared" si="14"/>
        <v>2984.139603782955</v>
      </c>
      <c r="N10">
        <v>1.5</v>
      </c>
      <c r="O10" s="4">
        <f t="shared" si="2"/>
        <v>0.92774348632855286</v>
      </c>
      <c r="P10">
        <f t="shared" si="15"/>
        <v>0.96738549863001244</v>
      </c>
      <c r="Q10" s="3">
        <f t="shared" si="8"/>
        <v>5.3609279712329982E-3</v>
      </c>
      <c r="R10" s="1">
        <f t="shared" si="9"/>
        <v>0.6</v>
      </c>
      <c r="S10" s="5">
        <f t="shared" si="10"/>
        <v>1000000</v>
      </c>
      <c r="U10" s="5">
        <f t="shared" si="16"/>
        <v>2984.1396035927746</v>
      </c>
    </row>
    <row r="11" spans="1:21" x14ac:dyDescent="0.25">
      <c r="E11">
        <v>1.75</v>
      </c>
      <c r="F11" s="4">
        <f t="shared" si="0"/>
        <v>0.91621887165087756</v>
      </c>
      <c r="G11">
        <f t="shared" si="12"/>
        <v>0.9620541154074691</v>
      </c>
      <c r="H11" s="3">
        <f t="shared" si="4"/>
        <v>5.33138322254334E-3</v>
      </c>
      <c r="I11">
        <f t="shared" si="5"/>
        <v>0.25</v>
      </c>
      <c r="J11" s="5">
        <f t="shared" si="6"/>
        <v>1000000</v>
      </c>
      <c r="K11">
        <f t="shared" si="13"/>
        <v>1.3299999999999999E-2</v>
      </c>
      <c r="L11" s="5">
        <f t="shared" si="14"/>
        <v>2930.8283524850008</v>
      </c>
      <c r="N11">
        <v>1.75</v>
      </c>
      <c r="O11" s="4">
        <f t="shared" si="2"/>
        <v>0.91621887165087756</v>
      </c>
      <c r="P11">
        <f t="shared" si="15"/>
        <v>0.9620541154074691</v>
      </c>
      <c r="Q11" s="3">
        <f t="shared" si="8"/>
        <v>5.33138322254334E-3</v>
      </c>
      <c r="R11" s="1">
        <f t="shared" si="9"/>
        <v>0.6</v>
      </c>
      <c r="S11" s="5">
        <f t="shared" si="10"/>
        <v>1000000</v>
      </c>
      <c r="U11" s="5">
        <f t="shared" si="16"/>
        <v>2930.828352298247</v>
      </c>
    </row>
    <row r="12" spans="1:21" x14ac:dyDescent="0.25">
      <c r="E12">
        <v>2</v>
      </c>
      <c r="F12" s="4">
        <f t="shared" si="0"/>
        <v>0.90483741803595952</v>
      </c>
      <c r="G12">
        <f t="shared" si="12"/>
        <v>0.95675211410878747</v>
      </c>
      <c r="H12" s="3">
        <f t="shared" si="4"/>
        <v>5.3020012986816356E-3</v>
      </c>
      <c r="I12">
        <f t="shared" si="5"/>
        <v>0.25</v>
      </c>
      <c r="J12" s="5">
        <f t="shared" si="6"/>
        <v>1000000</v>
      </c>
      <c r="K12">
        <f t="shared" si="13"/>
        <v>1.3299999999999999E-2</v>
      </c>
      <c r="L12" s="5">
        <f t="shared" si="14"/>
        <v>2878.4694994968813</v>
      </c>
      <c r="N12">
        <v>2</v>
      </c>
      <c r="O12" s="4">
        <f t="shared" si="2"/>
        <v>0.90483741803595952</v>
      </c>
      <c r="P12">
        <f t="shared" si="15"/>
        <v>0.95675211410878747</v>
      </c>
      <c r="Q12" s="3">
        <f t="shared" si="8"/>
        <v>5.3020012986816356E-3</v>
      </c>
      <c r="R12" s="1">
        <f t="shared" si="9"/>
        <v>0.6</v>
      </c>
      <c r="S12" s="5">
        <f t="shared" si="10"/>
        <v>1000000</v>
      </c>
      <c r="U12" s="5">
        <f t="shared" si="16"/>
        <v>2878.4694993134372</v>
      </c>
    </row>
    <row r="13" spans="1:21" x14ac:dyDescent="0.25">
      <c r="A13" t="s">
        <v>25</v>
      </c>
      <c r="B13" t="s">
        <v>26</v>
      </c>
      <c r="E13">
        <v>2.25</v>
      </c>
      <c r="F13" s="4">
        <f t="shared" si="0"/>
        <v>0.89359734710851568</v>
      </c>
      <c r="G13">
        <f t="shared" si="12"/>
        <v>0.95147933280648755</v>
      </c>
      <c r="H13" s="3">
        <f t="shared" si="4"/>
        <v>5.2727813022999115E-3</v>
      </c>
      <c r="I13">
        <f t="shared" si="5"/>
        <v>0.25</v>
      </c>
      <c r="J13" s="5">
        <f t="shared" si="6"/>
        <v>1000000</v>
      </c>
      <c r="K13">
        <f t="shared" si="13"/>
        <v>1.3299999999999999E-2</v>
      </c>
      <c r="L13" s="5">
        <f t="shared" si="14"/>
        <v>2827.0460303513223</v>
      </c>
      <c r="N13">
        <v>2.25</v>
      </c>
      <c r="O13" s="4">
        <f t="shared" si="2"/>
        <v>0.89359734710851568</v>
      </c>
      <c r="P13">
        <f t="shared" si="15"/>
        <v>0.95147933280648755</v>
      </c>
      <c r="Q13" s="3">
        <f t="shared" si="8"/>
        <v>5.2727813022999115E-3</v>
      </c>
      <c r="R13" s="1">
        <f t="shared" si="9"/>
        <v>0.6</v>
      </c>
      <c r="S13" s="5">
        <f t="shared" si="10"/>
        <v>1000000</v>
      </c>
      <c r="U13" s="5">
        <f t="shared" si="16"/>
        <v>2827.046030171151</v>
      </c>
    </row>
    <row r="14" spans="1:21" x14ac:dyDescent="0.25">
      <c r="E14">
        <v>2.5</v>
      </c>
      <c r="F14" s="4">
        <f t="shared" si="0"/>
        <v>0.88249690258459546</v>
      </c>
      <c r="G14">
        <f t="shared" si="12"/>
        <v>0.94623561046549221</v>
      </c>
      <c r="H14" s="3">
        <f t="shared" si="4"/>
        <v>5.2437223409953493E-3</v>
      </c>
      <c r="I14">
        <f t="shared" si="5"/>
        <v>0.25</v>
      </c>
      <c r="J14" s="5">
        <f t="shared" si="6"/>
        <v>1000000</v>
      </c>
      <c r="K14">
        <f t="shared" si="13"/>
        <v>1.3299999999999999E-2</v>
      </c>
      <c r="L14" s="5">
        <f t="shared" si="14"/>
        <v>2776.5412345422101</v>
      </c>
      <c r="N14">
        <v>2.5</v>
      </c>
      <c r="O14" s="4">
        <f t="shared" si="2"/>
        <v>0.88249690258459546</v>
      </c>
      <c r="P14">
        <f t="shared" si="15"/>
        <v>0.94623561046549221</v>
      </c>
      <c r="Q14" s="3">
        <f t="shared" si="8"/>
        <v>5.2437223409953493E-3</v>
      </c>
      <c r="R14" s="1">
        <f t="shared" si="9"/>
        <v>0.6</v>
      </c>
      <c r="S14" s="5">
        <f t="shared" si="10"/>
        <v>1000000</v>
      </c>
      <c r="U14" s="5">
        <f t="shared" si="16"/>
        <v>2776.5412343652238</v>
      </c>
    </row>
    <row r="15" spans="1:21" x14ac:dyDescent="0.25">
      <c r="E15">
        <v>2.75</v>
      </c>
      <c r="F15" s="4">
        <f t="shared" si="0"/>
        <v>0.87153434999715784</v>
      </c>
      <c r="G15">
        <f t="shared" si="12"/>
        <v>0.94102078693820856</v>
      </c>
      <c r="H15" s="3">
        <f t="shared" si="4"/>
        <v>5.2148235272836407E-3</v>
      </c>
      <c r="I15">
        <f t="shared" si="5"/>
        <v>0.25</v>
      </c>
      <c r="J15" s="5">
        <f t="shared" si="6"/>
        <v>1000000</v>
      </c>
      <c r="K15">
        <f t="shared" si="13"/>
        <v>1.3299999999999999E-2</v>
      </c>
      <c r="L15" s="5">
        <f t="shared" si="14"/>
        <v>2726.9387000943684</v>
      </c>
      <c r="N15">
        <v>2.75</v>
      </c>
      <c r="O15" s="4">
        <f t="shared" si="2"/>
        <v>0.87153434999715784</v>
      </c>
      <c r="P15">
        <f t="shared" si="15"/>
        <v>0.94102078693820856</v>
      </c>
      <c r="Q15" s="3">
        <f t="shared" si="8"/>
        <v>5.2148235272836407E-3</v>
      </c>
      <c r="R15" s="1">
        <f t="shared" si="9"/>
        <v>0.6</v>
      </c>
      <c r="S15" s="5">
        <f t="shared" si="10"/>
        <v>1000000</v>
      </c>
      <c r="U15" s="5">
        <f t="shared" si="16"/>
        <v>2726.9386999206199</v>
      </c>
    </row>
    <row r="16" spans="1:21" x14ac:dyDescent="0.25">
      <c r="A16" s="12">
        <v>133</v>
      </c>
      <c r="E16">
        <v>3</v>
      </c>
      <c r="F16" s="4">
        <f t="shared" si="0"/>
        <v>0.86070797642505781</v>
      </c>
      <c r="G16">
        <f t="shared" si="12"/>
        <v>0.93583470295963778</v>
      </c>
      <c r="H16" s="3">
        <f t="shared" si="4"/>
        <v>5.186083978570788E-3</v>
      </c>
      <c r="I16">
        <f t="shared" si="5"/>
        <v>0.25</v>
      </c>
      <c r="J16" s="5">
        <f t="shared" si="6"/>
        <v>1000000</v>
      </c>
      <c r="K16">
        <f t="shared" si="13"/>
        <v>1.3299999999999999E-2</v>
      </c>
      <c r="L16" s="5">
        <f t="shared" si="14"/>
        <v>2678.2223082303435</v>
      </c>
      <c r="N16">
        <v>3</v>
      </c>
      <c r="O16" s="4">
        <f t="shared" si="2"/>
        <v>0.86070797642505781</v>
      </c>
      <c r="P16">
        <f t="shared" si="15"/>
        <v>0.93583470295963778</v>
      </c>
      <c r="Q16" s="3">
        <f t="shared" si="8"/>
        <v>5.186083978570788E-3</v>
      </c>
      <c r="R16" s="1">
        <f t="shared" si="9"/>
        <v>0.6</v>
      </c>
      <c r="S16" s="5">
        <f t="shared" si="10"/>
        <v>1000000</v>
      </c>
      <c r="U16" s="5">
        <f t="shared" si="16"/>
        <v>2678.2223080596455</v>
      </c>
    </row>
    <row r="17" spans="1:22" x14ac:dyDescent="0.25">
      <c r="A17" t="s">
        <v>27</v>
      </c>
      <c r="E17">
        <v>3.25</v>
      </c>
      <c r="F17" s="4">
        <f t="shared" si="0"/>
        <v>0.85001609022539815</v>
      </c>
      <c r="G17">
        <f t="shared" si="12"/>
        <v>0.9306772001425101</v>
      </c>
      <c r="H17" s="3">
        <f t="shared" si="4"/>
        <v>5.1575028171276793E-3</v>
      </c>
      <c r="I17">
        <f t="shared" si="5"/>
        <v>0.25</v>
      </c>
      <c r="J17" s="5">
        <f t="shared" si="6"/>
        <v>1000000</v>
      </c>
      <c r="K17">
        <f t="shared" si="13"/>
        <v>1.3299999999999999E-2</v>
      </c>
      <c r="L17" s="5">
        <f t="shared" si="14"/>
        <v>2630.3762281324639</v>
      </c>
      <c r="N17">
        <v>3.25</v>
      </c>
      <c r="O17" s="4">
        <f t="shared" si="2"/>
        <v>0.85001609022539815</v>
      </c>
      <c r="P17">
        <f t="shared" si="15"/>
        <v>0.9306772001425101</v>
      </c>
      <c r="Q17" s="3">
        <f t="shared" si="8"/>
        <v>5.1575028171276793E-3</v>
      </c>
      <c r="R17" s="1">
        <f t="shared" si="9"/>
        <v>0.6</v>
      </c>
      <c r="S17" s="5">
        <f t="shared" si="10"/>
        <v>1000000</v>
      </c>
      <c r="U17" s="5">
        <f t="shared" si="16"/>
        <v>2630.3762279648076</v>
      </c>
    </row>
    <row r="18" spans="1:22" x14ac:dyDescent="0.25">
      <c r="E18">
        <v>3.5</v>
      </c>
      <c r="F18" s="4">
        <f t="shared" si="0"/>
        <v>0.83945702076920736</v>
      </c>
      <c r="G18">
        <f t="shared" si="12"/>
        <v>0.92554812097244799</v>
      </c>
      <c r="H18" s="3">
        <f t="shared" si="4"/>
        <v>5.1290791700621119E-3</v>
      </c>
      <c r="I18">
        <f t="shared" si="5"/>
        <v>0.25</v>
      </c>
      <c r="J18" s="5">
        <f t="shared" si="6"/>
        <v>1000000</v>
      </c>
      <c r="K18">
        <f t="shared" si="13"/>
        <v>1.3299999999999999E-2</v>
      </c>
      <c r="L18" s="5">
        <f t="shared" si="14"/>
        <v>2583.3849117984796</v>
      </c>
      <c r="N18">
        <v>3.5</v>
      </c>
      <c r="O18" s="4">
        <f t="shared" si="2"/>
        <v>0.83945702076920736</v>
      </c>
      <c r="P18">
        <f t="shared" si="15"/>
        <v>0.92554812097244799</v>
      </c>
      <c r="Q18" s="3">
        <f t="shared" si="8"/>
        <v>5.1290791700621119E-3</v>
      </c>
      <c r="R18" s="1">
        <f t="shared" si="9"/>
        <v>0.6</v>
      </c>
      <c r="S18" s="5">
        <f t="shared" si="10"/>
        <v>1000000</v>
      </c>
      <c r="U18" s="5">
        <f t="shared" si="16"/>
        <v>2583.3849116338433</v>
      </c>
    </row>
    <row r="19" spans="1:22" x14ac:dyDescent="0.25">
      <c r="E19">
        <v>3.75</v>
      </c>
      <c r="F19" s="4">
        <f t="shared" si="0"/>
        <v>0.82902911818040037</v>
      </c>
      <c r="G19">
        <f t="shared" si="12"/>
        <v>0.92044730880315551</v>
      </c>
      <c r="H19" s="3">
        <f t="shared" si="4"/>
        <v>5.100812169292479E-3</v>
      </c>
      <c r="I19">
        <f t="shared" si="5"/>
        <v>0.25</v>
      </c>
      <c r="J19" s="5">
        <f t="shared" si="6"/>
        <v>1000000</v>
      </c>
      <c r="K19">
        <f t="shared" si="13"/>
        <v>1.3299999999999999E-2</v>
      </c>
      <c r="L19" s="5">
        <f t="shared" si="14"/>
        <v>2537.2330889891041</v>
      </c>
      <c r="N19">
        <v>3.75</v>
      </c>
      <c r="O19" s="4">
        <f t="shared" si="2"/>
        <v>0.82902911818040037</v>
      </c>
      <c r="P19">
        <f t="shared" si="15"/>
        <v>0.92044730880315551</v>
      </c>
      <c r="Q19" s="3">
        <f t="shared" si="8"/>
        <v>5.100812169292479E-3</v>
      </c>
      <c r="R19" s="1">
        <f t="shared" si="9"/>
        <v>0.6</v>
      </c>
      <c r="S19" s="5">
        <f t="shared" si="10"/>
        <v>1000000</v>
      </c>
      <c r="U19" s="5">
        <f t="shared" si="16"/>
        <v>2537.2330888274396</v>
      </c>
    </row>
    <row r="20" spans="1:22" x14ac:dyDescent="0.25">
      <c r="E20">
        <v>4</v>
      </c>
      <c r="F20" s="4">
        <f t="shared" si="0"/>
        <v>0.81873075307798182</v>
      </c>
      <c r="G20">
        <f t="shared" si="12"/>
        <v>0.91537460785163438</v>
      </c>
      <c r="H20" s="3">
        <f t="shared" si="4"/>
        <v>5.0727009515211252E-3</v>
      </c>
      <c r="I20">
        <f t="shared" si="5"/>
        <v>0.25</v>
      </c>
      <c r="J20" s="5">
        <f t="shared" si="6"/>
        <v>1000000</v>
      </c>
      <c r="K20">
        <f t="shared" si="13"/>
        <v>1.3299999999999999E-2</v>
      </c>
      <c r="L20" s="5">
        <f t="shared" si="14"/>
        <v>2491.9057622658124</v>
      </c>
      <c r="N20">
        <v>4</v>
      </c>
      <c r="O20" s="4">
        <f t="shared" si="2"/>
        <v>0.81873075307798182</v>
      </c>
      <c r="P20">
        <f t="shared" si="15"/>
        <v>0.91537460785163438</v>
      </c>
      <c r="Q20" s="3">
        <f t="shared" si="8"/>
        <v>5.0727009515211252E-3</v>
      </c>
      <c r="R20" s="1">
        <f t="shared" si="9"/>
        <v>0.6</v>
      </c>
      <c r="S20" s="5">
        <f t="shared" si="10"/>
        <v>1000000</v>
      </c>
      <c r="U20" s="5">
        <f t="shared" si="16"/>
        <v>2491.9057621069715</v>
      </c>
    </row>
    <row r="21" spans="1:22" x14ac:dyDescent="0.25">
      <c r="E21">
        <v>4.25</v>
      </c>
      <c r="F21" s="4">
        <f t="shared" si="0"/>
        <v>0.80856031632145242</v>
      </c>
      <c r="G21">
        <f t="shared" si="12"/>
        <v>0.91032986319342557</v>
      </c>
      <c r="H21" s="3">
        <f t="shared" si="4"/>
        <v>5.0447446582088107E-3</v>
      </c>
      <c r="I21">
        <f t="shared" si="5"/>
        <v>0.25</v>
      </c>
      <c r="J21" s="5">
        <f t="shared" si="6"/>
        <v>1000000</v>
      </c>
      <c r="K21">
        <f t="shared" si="13"/>
        <v>1.3299999999999999E-2</v>
      </c>
      <c r="L21" s="5">
        <f t="shared" si="14"/>
        <v>2447.3882021172981</v>
      </c>
      <c r="N21">
        <v>4.25</v>
      </c>
      <c r="O21" s="4">
        <f t="shared" si="2"/>
        <v>0.80856031632145242</v>
      </c>
      <c r="P21">
        <f t="shared" si="15"/>
        <v>0.91032986319342557</v>
      </c>
      <c r="Q21" s="3">
        <f t="shared" si="8"/>
        <v>5.0447446582088107E-3</v>
      </c>
      <c r="R21" s="1">
        <f t="shared" si="9"/>
        <v>0.6</v>
      </c>
      <c r="S21" s="5">
        <f t="shared" si="10"/>
        <v>1000000</v>
      </c>
      <c r="U21" s="5">
        <f t="shared" si="16"/>
        <v>2447.3882019613638</v>
      </c>
    </row>
    <row r="22" spans="1:22" x14ac:dyDescent="0.25">
      <c r="A22" t="s">
        <v>30</v>
      </c>
      <c r="B22" s="15">
        <f>EXP(-B6*1)</f>
        <v>0.97813706304831716</v>
      </c>
      <c r="C22" t="s">
        <v>29</v>
      </c>
      <c r="E22">
        <v>4.5</v>
      </c>
      <c r="F22" s="4">
        <f t="shared" si="0"/>
        <v>0.79851621875937706</v>
      </c>
      <c r="G22">
        <f t="shared" si="12"/>
        <v>0.90531292075787873</v>
      </c>
      <c r="H22" s="3">
        <f t="shared" si="4"/>
        <v>5.016942435546845E-3</v>
      </c>
      <c r="I22">
        <f t="shared" si="5"/>
        <v>0.25</v>
      </c>
      <c r="J22" s="5">
        <f t="shared" si="6"/>
        <v>1000000</v>
      </c>
      <c r="K22">
        <f t="shared" si="13"/>
        <v>1.3299999999999999E-2</v>
      </c>
      <c r="L22" s="5">
        <f t="shared" si="14"/>
        <v>2403.6659421729833</v>
      </c>
      <c r="N22">
        <v>4.5</v>
      </c>
      <c r="O22" s="4">
        <f t="shared" si="2"/>
        <v>0.79851621875937706</v>
      </c>
      <c r="P22">
        <f t="shared" si="15"/>
        <v>0.90531292075787873</v>
      </c>
      <c r="Q22" s="3">
        <f t="shared" si="8"/>
        <v>5.016942435546845E-3</v>
      </c>
      <c r="R22" s="1">
        <f t="shared" si="9"/>
        <v>0.6</v>
      </c>
      <c r="S22" s="5">
        <f t="shared" si="10"/>
        <v>1000000</v>
      </c>
      <c r="U22" s="5">
        <f t="shared" si="16"/>
        <v>2403.6659420197961</v>
      </c>
    </row>
    <row r="23" spans="1:22" x14ac:dyDescent="0.25">
      <c r="A23" t="s">
        <v>31</v>
      </c>
      <c r="B23" s="16">
        <f>1-B22</f>
        <v>2.1862936951682843E-2</v>
      </c>
      <c r="C23" t="s">
        <v>32</v>
      </c>
      <c r="E23">
        <v>4.75</v>
      </c>
      <c r="F23" s="4">
        <f t="shared" si="0"/>
        <v>0.78859689098107666</v>
      </c>
      <c r="G23">
        <f t="shared" si="12"/>
        <v>0.90032362732344595</v>
      </c>
      <c r="H23" s="3">
        <f t="shared" si="4"/>
        <v>4.9892934344327733E-3</v>
      </c>
      <c r="I23">
        <f t="shared" si="5"/>
        <v>0.25</v>
      </c>
      <c r="J23" s="5">
        <f t="shared" si="6"/>
        <v>1000000</v>
      </c>
      <c r="K23">
        <f t="shared" si="13"/>
        <v>1.3299999999999999E-2</v>
      </c>
      <c r="L23" s="5">
        <f t="shared" si="14"/>
        <v>2360.7247745020495</v>
      </c>
      <c r="N23">
        <v>4.75</v>
      </c>
      <c r="O23" s="4">
        <f t="shared" si="2"/>
        <v>0.78859689098107666</v>
      </c>
      <c r="P23">
        <f t="shared" si="15"/>
        <v>0.90032362732344595</v>
      </c>
      <c r="Q23" s="3">
        <f t="shared" si="8"/>
        <v>4.9892934344327733E-3</v>
      </c>
      <c r="R23" s="1">
        <f t="shared" si="9"/>
        <v>0.6</v>
      </c>
      <c r="S23" s="5">
        <f t="shared" si="10"/>
        <v>1000000</v>
      </c>
      <c r="U23" s="5">
        <f t="shared" si="16"/>
        <v>2360.72477435159</v>
      </c>
    </row>
    <row r="24" spans="1:22" x14ac:dyDescent="0.25">
      <c r="E24">
        <v>5</v>
      </c>
      <c r="F24" s="4">
        <f t="shared" si="0"/>
        <v>0.77880078307140488</v>
      </c>
      <c r="G24">
        <f t="shared" si="12"/>
        <v>0.89536183051300267</v>
      </c>
      <c r="H24" s="3">
        <f t="shared" si="4"/>
        <v>4.9617968104432864E-3</v>
      </c>
      <c r="I24">
        <f t="shared" si="5"/>
        <v>0.25</v>
      </c>
      <c r="J24" s="5">
        <f t="shared" si="6"/>
        <v>1000000</v>
      </c>
      <c r="K24">
        <f t="shared" si="13"/>
        <v>1.3299999999999999E-2</v>
      </c>
      <c r="L24" s="5">
        <f t="shared" si="14"/>
        <v>2318.5507449964448</v>
      </c>
      <c r="N24">
        <v>5</v>
      </c>
      <c r="O24" s="4">
        <f t="shared" si="2"/>
        <v>0.77880078307140488</v>
      </c>
      <c r="P24">
        <f t="shared" si="15"/>
        <v>0.89536183051300267</v>
      </c>
      <c r="Q24" s="3">
        <f t="shared" si="8"/>
        <v>4.9617968104432864E-3</v>
      </c>
      <c r="R24" s="1">
        <f t="shared" si="9"/>
        <v>0.6</v>
      </c>
      <c r="S24" s="5">
        <f t="shared" si="10"/>
        <v>1000000</v>
      </c>
      <c r="U24" s="5">
        <f t="shared" si="16"/>
        <v>2318.5507448486583</v>
      </c>
    </row>
    <row r="25" spans="1:22" x14ac:dyDescent="0.25">
      <c r="L25" s="6">
        <f>SUM(L5:L24)</f>
        <v>55330.346598242853</v>
      </c>
      <c r="M25" t="s">
        <v>21</v>
      </c>
      <c r="U25" s="6">
        <f>SUM(U5:U24)</f>
        <v>55330.346594716641</v>
      </c>
      <c r="V25" t="s">
        <v>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CDS VALUATION (FLAT)</vt:lpstr>
      <vt:lpstr>CDS_INVERSE</vt:lpstr>
      <vt:lpstr>CDS_INVERSE (2)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Tanya SIPC-ITD/ECM</dc:creator>
  <cp:lastModifiedBy>Sandoval, Tanya SIPC-ITD/ECM</cp:lastModifiedBy>
  <dcterms:created xsi:type="dcterms:W3CDTF">2016-06-19T14:52:50Z</dcterms:created>
  <dcterms:modified xsi:type="dcterms:W3CDTF">2016-06-19T15:53:12Z</dcterms:modified>
</cp:coreProperties>
</file>