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-15" yWindow="-15" windowWidth="14400" windowHeight="11850" tabRatio="814"/>
  </bookViews>
  <sheets>
    <sheet name="BOOTSTRAP EXAMPLE" sheetId="18" r:id="rId1"/>
    <sheet name="input" sheetId="20" r:id="rId2"/>
  </sheets>
  <definedNames>
    <definedName name="dt">'BOOTSTRAP EXAMPLE'!$B$11</definedName>
    <definedName name="RR">'BOOTSTRAP EXAMPLE'!$B$4</definedName>
    <definedName name="ST">#REF!</definedName>
    <definedName name="STRIKEVEC">#REF!</definedName>
  </definedNames>
  <calcPr calcId="145621" iterate="1"/>
</workbook>
</file>

<file path=xl/calcChain.xml><?xml version="1.0" encoding="utf-8"?>
<calcChain xmlns="http://schemas.openxmlformats.org/spreadsheetml/2006/main">
  <c r="A16" i="20" l="1"/>
  <c r="B3" i="20"/>
  <c r="C3" i="20"/>
  <c r="A17" i="20" s="1"/>
  <c r="D3" i="20"/>
  <c r="E3" i="20"/>
  <c r="F3" i="20"/>
  <c r="B4" i="20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A15" i="20"/>
  <c r="F2" i="20"/>
  <c r="E2" i="20"/>
  <c r="D2" i="20"/>
  <c r="C2" i="20"/>
  <c r="B2" i="20"/>
  <c r="I13" i="18" l="1"/>
  <c r="F10" i="18"/>
  <c r="G10" i="18"/>
  <c r="C13" i="18"/>
  <c r="C15" i="18"/>
  <c r="C17" i="18"/>
  <c r="C19" i="18"/>
  <c r="H11" i="18"/>
  <c r="I12" i="18"/>
  <c r="R12" i="18" s="1"/>
  <c r="T12" i="18" s="1"/>
  <c r="H12" i="18" s="1"/>
  <c r="F4" i="20" s="1"/>
  <c r="B13" i="18"/>
  <c r="B14" i="18"/>
  <c r="S14" i="18"/>
  <c r="B15" i="18"/>
  <c r="B16" i="18"/>
  <c r="S16" i="18"/>
  <c r="B17" i="18"/>
  <c r="B18" i="18"/>
  <c r="S18" i="18"/>
  <c r="B19" i="18"/>
  <c r="B20" i="18"/>
  <c r="S20" i="18"/>
  <c r="B12" i="18"/>
  <c r="S12" i="18"/>
  <c r="A11" i="18"/>
  <c r="E11" i="18"/>
  <c r="S19" i="18"/>
  <c r="G11" i="18"/>
  <c r="F11" i="18"/>
  <c r="S17" i="18"/>
  <c r="S13" i="18"/>
  <c r="I17" i="18"/>
  <c r="S15" i="18"/>
  <c r="I20" i="18"/>
  <c r="I16" i="18"/>
  <c r="I19" i="18"/>
  <c r="I15" i="18"/>
  <c r="I18" i="18"/>
  <c r="I14" i="18"/>
  <c r="A12" i="18"/>
  <c r="A13" i="18"/>
  <c r="A14" i="18"/>
  <c r="A15" i="18"/>
  <c r="A16" i="18"/>
  <c r="A17" i="18"/>
  <c r="A18" i="18"/>
  <c r="A19" i="18"/>
  <c r="A20" i="18"/>
  <c r="U12" i="18"/>
  <c r="F12" i="18" l="1"/>
  <c r="E4" i="20" s="1"/>
  <c r="J20" i="18"/>
  <c r="J18" i="18"/>
  <c r="J17" i="18"/>
  <c r="U13" i="18"/>
  <c r="J19" i="18"/>
  <c r="G12" i="18"/>
  <c r="J15" i="18"/>
  <c r="J14" i="18"/>
  <c r="E12" i="18"/>
  <c r="D4" i="20" s="1"/>
  <c r="A18" i="20" s="1"/>
  <c r="J13" i="18"/>
  <c r="R13" i="18" s="1"/>
  <c r="T13" i="18" s="1"/>
  <c r="H13" i="18" s="1"/>
  <c r="F5" i="20" s="1"/>
  <c r="J16" i="18"/>
  <c r="K15" i="18" l="1"/>
  <c r="K17" i="18"/>
  <c r="U14" i="18"/>
  <c r="E13" i="18"/>
  <c r="D5" i="20" s="1"/>
  <c r="G13" i="18"/>
  <c r="K16" i="18"/>
  <c r="F13" i="18"/>
  <c r="E5" i="20" s="1"/>
  <c r="K20" i="18"/>
  <c r="K14" i="18"/>
  <c r="R14" i="18" s="1"/>
  <c r="T14" i="18" s="1"/>
  <c r="K19" i="18"/>
  <c r="K18" i="18"/>
  <c r="A19" i="20" l="1"/>
  <c r="H14" i="18"/>
  <c r="F6" i="20" s="1"/>
  <c r="L15" i="18"/>
  <c r="R15" i="18" s="1"/>
  <c r="T15" i="18" s="1"/>
  <c r="L16" i="18"/>
  <c r="F14" i="18" l="1"/>
  <c r="E6" i="20" s="1"/>
  <c r="L17" i="18"/>
  <c r="E14" i="18"/>
  <c r="D6" i="20" s="1"/>
  <c r="L18" i="18"/>
  <c r="L19" i="18"/>
  <c r="G14" i="18"/>
  <c r="L20" i="18"/>
  <c r="U15" i="18"/>
  <c r="H15" i="18" s="1"/>
  <c r="A20" i="20"/>
  <c r="G15" i="18" l="1"/>
  <c r="M18" i="18"/>
  <c r="E15" i="18"/>
  <c r="D7" i="20" s="1"/>
  <c r="M20" i="18"/>
  <c r="U16" i="18"/>
  <c r="M16" i="18"/>
  <c r="R16" i="18" s="1"/>
  <c r="T16" i="18" s="1"/>
  <c r="H16" i="18" s="1"/>
  <c r="F8" i="20" s="1"/>
  <c r="F7" i="20"/>
  <c r="F15" i="18"/>
  <c r="E7" i="20" s="1"/>
  <c r="A21" i="20" s="1"/>
  <c r="M19" i="18"/>
  <c r="M17" i="18"/>
  <c r="N20" i="18" l="1"/>
  <c r="F16" i="18"/>
  <c r="E8" i="20" s="1"/>
  <c r="E16" i="18"/>
  <c r="D8" i="20" s="1"/>
  <c r="A22" i="20" s="1"/>
  <c r="N17" i="18"/>
  <c r="R17" i="18" s="1"/>
  <c r="T17" i="18" s="1"/>
  <c r="G16" i="18"/>
  <c r="N19" i="18"/>
  <c r="N18" i="18"/>
  <c r="U17" i="18"/>
  <c r="H17" i="18" l="1"/>
  <c r="O19" i="18" l="1"/>
  <c r="F17" i="18"/>
  <c r="E9" i="20" s="1"/>
  <c r="F9" i="20"/>
  <c r="E17" i="18"/>
  <c r="D9" i="20" s="1"/>
  <c r="A23" i="20" s="1"/>
  <c r="O18" i="18"/>
  <c r="R18" i="18" s="1"/>
  <c r="T18" i="18" s="1"/>
  <c r="U18" i="18"/>
  <c r="O20" i="18"/>
  <c r="G17" i="18"/>
  <c r="H18" i="18" l="1"/>
  <c r="F10" i="20" l="1"/>
  <c r="G18" i="18"/>
  <c r="P20" i="18"/>
  <c r="E18" i="18"/>
  <c r="D10" i="20" s="1"/>
  <c r="A24" i="20" s="1"/>
  <c r="P19" i="18"/>
  <c r="R19" i="18" s="1"/>
  <c r="T19" i="18" s="1"/>
  <c r="F18" i="18"/>
  <c r="E10" i="20" s="1"/>
  <c r="U19" i="18"/>
  <c r="H19" i="18" l="1"/>
  <c r="F11" i="20" l="1"/>
  <c r="F19" i="18"/>
  <c r="E11" i="20" s="1"/>
  <c r="E19" i="18"/>
  <c r="D11" i="20" s="1"/>
  <c r="A25" i="20" s="1"/>
  <c r="G19" i="18"/>
  <c r="U20" i="18"/>
  <c r="Q20" i="18"/>
  <c r="R20" i="18" s="1"/>
  <c r="T20" i="18" s="1"/>
  <c r="H20" i="18" s="1"/>
  <c r="F20" i="18"/>
  <c r="E12" i="20" s="1"/>
  <c r="F12" i="20" l="1"/>
  <c r="E20" i="18"/>
  <c r="D12" i="20" s="1"/>
  <c r="A26" i="20" s="1"/>
  <c r="G20" i="18"/>
</calcChain>
</file>

<file path=xl/sharedStrings.xml><?xml version="1.0" encoding="utf-8"?>
<sst xmlns="http://schemas.openxmlformats.org/spreadsheetml/2006/main" count="49" uniqueCount="45">
  <si>
    <t>DF</t>
  </si>
  <si>
    <t>PROBABILITY OF DEFAULT</t>
  </si>
  <si>
    <t>TIME (Years)</t>
  </si>
  <si>
    <t>dt</t>
  </si>
  <si>
    <t>MARKET</t>
  </si>
  <si>
    <t>IMPLIED</t>
  </si>
  <si>
    <t>Recovery Rate</t>
  </si>
  <si>
    <t>first term</t>
  </si>
  <si>
    <t>sum</t>
  </si>
  <si>
    <t>last term</t>
  </si>
  <si>
    <t>quotient</t>
  </si>
  <si>
    <t>6M</t>
  </si>
  <si>
    <t>1Y</t>
  </si>
  <si>
    <t>2Y</t>
  </si>
  <si>
    <t>3Y</t>
  </si>
  <si>
    <t>4Y</t>
  </si>
  <si>
    <t>5Y</t>
  </si>
  <si>
    <t>7Y</t>
  </si>
  <si>
    <t>10Y</t>
  </si>
  <si>
    <t>20Y</t>
  </si>
  <si>
    <t>30Y</t>
  </si>
  <si>
    <t>1st term</t>
  </si>
  <si>
    <t>2nd term</t>
  </si>
  <si>
    <t>3rd term</t>
  </si>
  <si>
    <t>4th term</t>
  </si>
  <si>
    <t>5th term</t>
  </si>
  <si>
    <t>6th term</t>
  </si>
  <si>
    <t>7th term</t>
  </si>
  <si>
    <t>8th term</t>
  </si>
  <si>
    <t>9th term</t>
  </si>
  <si>
    <t>AirFrance CDS taken from Reuters (AIRF.PA)</t>
  </si>
  <si>
    <t>HAZARD RATES</t>
  </si>
  <si>
    <t>Lambda</t>
  </si>
  <si>
    <t>P(t-1)-P(t)</t>
  </si>
  <si>
    <t>CDS</t>
  </si>
  <si>
    <t>PD</t>
  </si>
  <si>
    <t>P(t)</t>
  </si>
  <si>
    <t>PD_cum</t>
  </si>
  <si>
    <t>1-P(t)</t>
  </si>
  <si>
    <t>PERIOD DEFAULT PROB</t>
  </si>
  <si>
    <t>CUM DEFAULT PROB</t>
  </si>
  <si>
    <t>CUM SURVIVAL PROB</t>
  </si>
  <si>
    <t>P_cum</t>
  </si>
  <si>
    <t>Tenor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</si>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</sst>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%"/>
    <numFmt numFmtId="165" formatCode="0.0"/>
    <numFmt numFmtId="166" formatCode="_-* #,##0.000000_-;\-* #,##0.000000_-;_-* &quot;-&quot;??_-;_-@_-"/>
    <numFmt numFmtId="167" formatCode="0.0000000000%"/>
    <numFmt numFmtId="168" formatCode="0.0000000000000%"/>
    <numFmt numFmtId="169" formatCode="0.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BFBFBF"/>
      <name val="Tahoma"/>
      <family val="2"/>
    </font>
    <font>
      <sz val="10"/>
      <name val="Times New Roman"/>
      <family val="1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53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242424"/>
        <bgColor indexed="64"/>
      </patternFill>
    </fill>
    <fill>
      <patternFill patternType="solid">
        <fgColor rgb="FF28667A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4" borderId="5" applyNumberFormat="0" applyAlignment="0" applyProtection="0"/>
    <xf numFmtId="9" fontId="1" fillId="0" borderId="0" applyFont="0" applyFill="0" applyBorder="0" applyAlignment="0" applyProtection="0"/>
    <xf numFmtId="0" fontId="3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3" fillId="0" borderId="0"/>
  </cellStyleXfs>
  <cellXfs count="32">
    <xf numFmtId="0" fontId="0" fillId="0" borderId="0" xfId="0"/>
    <xf numFmtId="0" fontId="5" fillId="5" borderId="0" xfId="4" applyFont="1" applyFill="1" applyAlignment="1">
      <alignment wrapText="1"/>
    </xf>
    <xf numFmtId="0" fontId="5" fillId="6" borderId="0" xfId="4" applyFont="1" applyFill="1" applyAlignment="1">
      <alignment wrapText="1"/>
    </xf>
    <xf numFmtId="0" fontId="7" fillId="2" borderId="1" xfId="0" applyFont="1" applyFill="1" applyBorder="1" applyAlignment="1">
      <alignment horizontal="left"/>
    </xf>
    <xf numFmtId="0" fontId="8" fillId="0" borderId="0" xfId="0" applyFont="1"/>
    <xf numFmtId="0" fontId="9" fillId="2" borderId="3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3" borderId="0" xfId="0" applyFont="1" applyFill="1"/>
    <xf numFmtId="9" fontId="4" fillId="4" borderId="5" xfId="2" applyNumberFormat="1" applyAlignment="1">
      <alignment horizontal="center"/>
    </xf>
    <xf numFmtId="0" fontId="10" fillId="0" borderId="2" xfId="0" applyFont="1" applyFill="1" applyBorder="1" applyAlignment="1">
      <alignment horizontal="center"/>
    </xf>
    <xf numFmtId="165" fontId="4" fillId="4" borderId="6" xfId="2" applyNumberFormat="1" applyFont="1" applyBorder="1" applyAlignment="1">
      <alignment horizontal="center"/>
    </xf>
    <xf numFmtId="0" fontId="8" fillId="0" borderId="6" xfId="0" applyNumberFormat="1" applyFont="1" applyBorder="1" applyAlignment="1">
      <alignment horizontal="center"/>
    </xf>
    <xf numFmtId="9" fontId="8" fillId="0" borderId="6" xfId="0" applyNumberFormat="1" applyFont="1" applyBorder="1"/>
    <xf numFmtId="166" fontId="4" fillId="4" borderId="6" xfId="2" applyNumberFormat="1" applyFont="1" applyBorder="1" applyAlignment="1">
      <alignment horizontal="center"/>
    </xf>
    <xf numFmtId="166" fontId="8" fillId="0" borderId="6" xfId="1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0" fontId="4" fillId="4" borderId="6" xfId="2" applyNumberFormat="1" applyFont="1" applyBorder="1" applyAlignment="1">
      <alignment horizontal="center"/>
    </xf>
    <xf numFmtId="43" fontId="4" fillId="4" borderId="6" xfId="2" applyNumberFormat="1" applyFont="1" applyBorder="1" applyAlignment="1">
      <alignment horizontal="center"/>
    </xf>
    <xf numFmtId="0" fontId="8" fillId="0" borderId="0" xfId="0" applyFont="1" applyFill="1"/>
    <xf numFmtId="0" fontId="5" fillId="0" borderId="0" xfId="4" applyFont="1" applyFill="1" applyAlignment="1">
      <alignment wrapText="1"/>
    </xf>
    <xf numFmtId="164" fontId="8" fillId="0" borderId="6" xfId="0" applyNumberFormat="1" applyFont="1" applyBorder="1" applyAlignment="1">
      <alignment horizontal="center"/>
    </xf>
    <xf numFmtId="164" fontId="4" fillId="4" borderId="6" xfId="2" applyNumberFormat="1" applyFont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  <xf numFmtId="43" fontId="8" fillId="7" borderId="6" xfId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167" fontId="8" fillId="0" borderId="6" xfId="3" applyNumberFormat="1" applyFont="1" applyBorder="1" applyAlignment="1">
      <alignment horizontal="center"/>
    </xf>
    <xf numFmtId="168" fontId="8" fillId="0" borderId="6" xfId="0" applyNumberFormat="1" applyFont="1" applyBorder="1" applyAlignment="1">
      <alignment horizontal="center"/>
    </xf>
    <xf numFmtId="168" fontId="8" fillId="7" borderId="6" xfId="0" applyNumberFormat="1" applyFont="1" applyFill="1" applyBorder="1" applyAlignment="1">
      <alignment horizontal="center"/>
    </xf>
    <xf numFmtId="165" fontId="0" fillId="0" borderId="0" xfId="0" applyNumberFormat="1"/>
    <xf numFmtId="169" fontId="0" fillId="0" borderId="0" xfId="3" applyNumberFormat="1" applyFont="1"/>
  </cellXfs>
  <cellStyles count="9">
    <cellStyle name="Comma" xfId="1" builtinId="3"/>
    <cellStyle name="Comma 2" xfId="6"/>
    <cellStyle name="Input" xfId="2" builtinId="20"/>
    <cellStyle name="Normal" xfId="0" builtinId="0"/>
    <cellStyle name="Normal 2" xfId="4"/>
    <cellStyle name="Normal 2 2" xfId="8"/>
    <cellStyle name="Normal 2 3" xfId="7"/>
    <cellStyle name="Normal 3" xfId="5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GB" sz="1800"/>
              <a:t>Default Probability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'BOOTSTRAP EXAMPLE'!$F$9</c:f>
              <c:strCache>
                <c:ptCount val="1"/>
                <c:pt idx="0">
                  <c:v>PD</c:v>
                </c:pt>
              </c:strCache>
            </c:strRef>
          </c:tx>
          <c:xVal>
            <c:numRef>
              <c:f>'BOOTSTRAP EXAMPLE'!$A$10:$A$20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'BOOTSTRAP EXAMPLE'!$F$10:$F$20</c:f>
              <c:numCache>
                <c:formatCode>0.0000000000000%</c:formatCode>
                <c:ptCount val="11"/>
                <c:pt idx="0">
                  <c:v>0</c:v>
                </c:pt>
                <c:pt idx="1">
                  <c:v>9.4433071386118561E-3</c:v>
                </c:pt>
                <c:pt idx="2">
                  <c:v>1.2509564610413304E-2</c:v>
                </c:pt>
                <c:pt idx="3">
                  <c:v>1.8886540726516965E-2</c:v>
                </c:pt>
                <c:pt idx="4">
                  <c:v>2.3875123521640451E-2</c:v>
                </c:pt>
                <c:pt idx="5">
                  <c:v>2.8578590499201306E-2</c:v>
                </c:pt>
                <c:pt idx="6">
                  <c:v>3.2974468454083694E-2</c:v>
                </c:pt>
                <c:pt idx="7">
                  <c:v>3.4775856267641569E-2</c:v>
                </c:pt>
                <c:pt idx="8">
                  <c:v>3.7947249524283966E-2</c:v>
                </c:pt>
                <c:pt idx="9">
                  <c:v>3.9604742054686115E-2</c:v>
                </c:pt>
                <c:pt idx="10">
                  <c:v>4.1914099356345047E-2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4624"/>
        <c:axId val="77533184"/>
      </c:scatterChart>
      <c:valAx>
        <c:axId val="77514624"/>
        <c:scaling>
          <c:orientation val="minMax"/>
          <c:max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7533184"/>
        <c:crosses val="autoZero"/>
        <c:crossBetween val="midCat"/>
        <c:majorUnit val="0.5"/>
      </c:valAx>
      <c:valAx>
        <c:axId val="77533184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775146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Hazard Rate Term Structure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'BOOTSTRAP EXAMPLE'!$A$11:$A$20</c:f>
              <c:numCache>
                <c:formatCode>0.0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'BOOTSTRAP EXAMPLE'!$E$11:$E$20</c:f>
              <c:numCache>
                <c:formatCode>0.0000000000%</c:formatCode>
                <c:ptCount val="10"/>
                <c:pt idx="0">
                  <c:v>1.8976355744616674E-2</c:v>
                </c:pt>
                <c:pt idx="1">
                  <c:v>2.2197421712663361E-2</c:v>
                </c:pt>
                <c:pt idx="2">
                  <c:v>2.7797843343853341E-2</c:v>
                </c:pt>
                <c:pt idx="3">
                  <c:v>3.3451743598432469E-2</c:v>
                </c:pt>
                <c:pt idx="4">
                  <c:v>3.9174425426960563E-2</c:v>
                </c:pt>
                <c:pt idx="5">
                  <c:v>4.4993707639747055E-2</c:v>
                </c:pt>
                <c:pt idx="6">
                  <c:v>5.0170389471591678E-2</c:v>
                </c:pt>
                <c:pt idx="7">
                  <c:v>5.5470680605277427E-2</c:v>
                </c:pt>
                <c:pt idx="8">
                  <c:v>6.0575655501680231E-2</c:v>
                </c:pt>
                <c:pt idx="9">
                  <c:v>6.5842402988677398E-2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-10"/>
        <c:axId val="77544832"/>
        <c:axId val="77555200"/>
      </c:barChart>
      <c:catAx>
        <c:axId val="775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7555200"/>
        <c:crosses val="autoZero"/>
        <c:auto val="1"/>
        <c:lblAlgn val="ctr"/>
        <c:lblOffset val="100"/>
        <c:noMultiLvlLbl val="0"/>
      </c:catAx>
      <c:valAx>
        <c:axId val="7755520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77544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Cumulative distributions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'BOOTSTRAP EXAMPLE'!$G$9</c:f>
              <c:strCache>
                <c:ptCount val="1"/>
                <c:pt idx="0">
                  <c:v>PD_cum</c:v>
                </c:pt>
              </c:strCache>
            </c:strRef>
          </c:tx>
          <c:xVal>
            <c:numRef>
              <c:f>'BOOTSTRAP EXAMPLE'!$A$10:$A$20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'BOOTSTRAP EXAMPLE'!$G$10:$G$20</c:f>
              <c:numCache>
                <c:formatCode>0.0000%</c:formatCode>
                <c:ptCount val="11"/>
                <c:pt idx="0">
                  <c:v>0</c:v>
                </c:pt>
                <c:pt idx="1">
                  <c:v>9.4433071386118561E-3</c:v>
                </c:pt>
                <c:pt idx="2">
                  <c:v>2.195287174902516E-2</c:v>
                </c:pt>
                <c:pt idx="3">
                  <c:v>4.0839412475542125E-2</c:v>
                </c:pt>
                <c:pt idx="4">
                  <c:v>6.4714535997182576E-2</c:v>
                </c:pt>
                <c:pt idx="5">
                  <c:v>9.3293126496383882E-2</c:v>
                </c:pt>
                <c:pt idx="6">
                  <c:v>0.12626759495046758</c:v>
                </c:pt>
                <c:pt idx="7">
                  <c:v>0.16104345121810915</c:v>
                </c:pt>
                <c:pt idx="8">
                  <c:v>0.19899070074239311</c:v>
                </c:pt>
                <c:pt idx="9">
                  <c:v>0.23859544279707923</c:v>
                </c:pt>
                <c:pt idx="10">
                  <c:v>0.28050954215342427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'BOOTSTRAP EXAMPLE'!$H$9</c:f>
              <c:strCache>
                <c:ptCount val="1"/>
                <c:pt idx="0">
                  <c:v>P_cum</c:v>
                </c:pt>
              </c:strCache>
            </c:strRef>
          </c:tx>
          <c:xVal>
            <c:numRef>
              <c:f>'BOOTSTRAP EXAMPLE'!$A$10:$A$20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'BOOTSTRAP EXAMPLE'!$H$10:$H$20</c:f>
              <c:numCache>
                <c:formatCode>0.0000%</c:formatCode>
                <c:ptCount val="11"/>
                <c:pt idx="0">
                  <c:v>1</c:v>
                </c:pt>
                <c:pt idx="1">
                  <c:v>0.99055669286138814</c:v>
                </c:pt>
                <c:pt idx="2">
                  <c:v>0.97804712825097484</c:v>
                </c:pt>
                <c:pt idx="3">
                  <c:v>0.95916058752445787</c:v>
                </c:pt>
                <c:pt idx="4">
                  <c:v>0.93528546400281742</c:v>
                </c:pt>
                <c:pt idx="5">
                  <c:v>0.90670687350361612</c:v>
                </c:pt>
                <c:pt idx="6">
                  <c:v>0.87373240504953242</c:v>
                </c:pt>
                <c:pt idx="7">
                  <c:v>0.83895654878189085</c:v>
                </c:pt>
                <c:pt idx="8">
                  <c:v>0.80100929925760689</c:v>
                </c:pt>
                <c:pt idx="9">
                  <c:v>0.76140455720292077</c:v>
                </c:pt>
                <c:pt idx="10">
                  <c:v>0.71949045784657573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1968"/>
        <c:axId val="77574144"/>
      </c:scatterChart>
      <c:valAx>
        <c:axId val="77571968"/>
        <c:scaling>
          <c:orientation val="minMax"/>
          <c:max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(Years)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7574144"/>
        <c:crosses val="autoZero"/>
        <c:crossBetween val="midCat"/>
      </c:valAx>
      <c:valAx>
        <c:axId val="775741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757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14350186640885"/>
          <c:y val="0.14332729509678346"/>
          <c:w val="0.12918374051061229"/>
          <c:h val="0.18564321796543823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83343</xdr:colOff>
      <xdr:row>22</xdr:row>
      <xdr:rowOff>119060</xdr:rowOff>
    </xdr:from>
    <xdr:to>
      <xdr:col>16</xdr:col>
      <xdr:colOff>678656</xdr:colOff>
      <xdr:row>48</xdr:row>
      <xdr:rowOff>166685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1238247</xdr:colOff>
      <xdr:row>22</xdr:row>
      <xdr:rowOff>158351</xdr:rowOff>
    </xdr:from>
    <xdr:to>
      <xdr:col>8</xdr:col>
      <xdr:colOff>702469</xdr:colOff>
      <xdr:row>49</xdr:row>
      <xdr:rowOff>83343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71436</xdr:colOff>
      <xdr:row>49</xdr:row>
      <xdr:rowOff>146446</xdr:rowOff>
    </xdr:from>
    <xdr:to>
      <xdr:col>16</xdr:col>
      <xdr:colOff>666750</xdr:colOff>
      <xdr:row>72</xdr:row>
      <xdr:rowOff>166686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showGridLines="0" tabSelected="1" zoomScale="70" zoomScaleNormal="70" workbookViewId="0">
      <selection activeCell="E12" sqref="E12"/>
    </sheetView>
  </sheetViews>
  <sheetFormatPr defaultColWidth="11.42578125" defaultRowHeight="14.25" x14ac:dyDescent="0.2"/>
  <cols>
    <col min="1" max="1" width="16.5703125" style="4" customWidth="1"/>
    <col min="2" max="3" width="13.42578125" style="4" customWidth="1"/>
    <col min="4" max="5" width="23.42578125" style="4" customWidth="1"/>
    <col min="6" max="6" width="23.85546875" style="4" customWidth="1"/>
    <col min="7" max="7" width="23.7109375" style="4" bestFit="1" customWidth="1"/>
    <col min="8" max="8" width="24.140625" style="4" bestFit="1" customWidth="1"/>
    <col min="9" max="9" width="18.7109375" style="4" customWidth="1"/>
    <col min="10" max="10" width="16.42578125" style="4" customWidth="1"/>
    <col min="11" max="11" width="15" style="4" customWidth="1"/>
    <col min="12" max="17" width="16" style="4" customWidth="1"/>
    <col min="18" max="18" width="16.7109375" style="4" customWidth="1"/>
    <col min="19" max="19" width="15.7109375" style="4" customWidth="1"/>
    <col min="20" max="21" width="15.28515625" style="4" customWidth="1"/>
    <col min="22" max="25" width="11.42578125" style="4"/>
    <col min="26" max="26" width="20.28515625" style="20" customWidth="1"/>
    <col min="27" max="16384" width="11.42578125" style="4"/>
  </cols>
  <sheetData>
    <row r="1" spans="1:21" ht="15" x14ac:dyDescent="0.25">
      <c r="A1" s="3" t="s">
        <v>1</v>
      </c>
      <c r="B1" s="3"/>
      <c r="C1" s="3"/>
    </row>
    <row r="3" spans="1:21" ht="15.75" thickBot="1" x14ac:dyDescent="0.3">
      <c r="A3" s="5"/>
      <c r="B3" s="3"/>
    </row>
    <row r="4" spans="1:21" ht="15" x14ac:dyDescent="0.25">
      <c r="A4" s="11" t="s">
        <v>6</v>
      </c>
      <c r="B4" s="10">
        <v>0.4</v>
      </c>
    </row>
    <row r="7" spans="1:21" ht="15" x14ac:dyDescent="0.25">
      <c r="C7" s="6"/>
      <c r="D7" s="6"/>
      <c r="E7" s="6" t="s">
        <v>5</v>
      </c>
      <c r="F7" s="6" t="s">
        <v>39</v>
      </c>
      <c r="G7" s="6" t="s">
        <v>40</v>
      </c>
      <c r="H7" s="6" t="s">
        <v>41</v>
      </c>
    </row>
    <row r="8" spans="1:21" ht="15" x14ac:dyDescent="0.25">
      <c r="C8" s="6" t="s">
        <v>4</v>
      </c>
      <c r="D8" s="6"/>
      <c r="E8" s="6" t="s">
        <v>31</v>
      </c>
      <c r="F8" s="8" t="s">
        <v>33</v>
      </c>
      <c r="G8" s="6" t="s">
        <v>38</v>
      </c>
      <c r="H8" s="6" t="s">
        <v>36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5" x14ac:dyDescent="0.25">
      <c r="A9" s="8" t="s">
        <v>2</v>
      </c>
      <c r="B9" s="8" t="s">
        <v>3</v>
      </c>
      <c r="C9" s="8" t="s">
        <v>34</v>
      </c>
      <c r="D9" s="8" t="s">
        <v>0</v>
      </c>
      <c r="E9" s="8" t="s">
        <v>32</v>
      </c>
      <c r="F9" s="8" t="s">
        <v>35</v>
      </c>
      <c r="G9" s="8" t="s">
        <v>37</v>
      </c>
      <c r="H9" s="8" t="s">
        <v>42</v>
      </c>
      <c r="I9" s="7" t="s">
        <v>21</v>
      </c>
      <c r="J9" s="7" t="s">
        <v>22</v>
      </c>
      <c r="K9" s="7" t="s">
        <v>23</v>
      </c>
      <c r="L9" s="7" t="s">
        <v>24</v>
      </c>
      <c r="M9" s="7" t="s">
        <v>25</v>
      </c>
      <c r="N9" s="7" t="s">
        <v>26</v>
      </c>
      <c r="O9" s="7" t="s">
        <v>27</v>
      </c>
      <c r="P9" s="7" t="s">
        <v>28</v>
      </c>
      <c r="Q9" s="7" t="s">
        <v>29</v>
      </c>
      <c r="R9" s="7" t="s">
        <v>8</v>
      </c>
      <c r="S9" s="7" t="s">
        <v>10</v>
      </c>
      <c r="T9" s="7" t="s">
        <v>7</v>
      </c>
      <c r="U9" s="7" t="s">
        <v>9</v>
      </c>
    </row>
    <row r="10" spans="1:21" ht="15" x14ac:dyDescent="0.25">
      <c r="A10" s="12">
        <v>0</v>
      </c>
      <c r="B10" s="13"/>
      <c r="C10" s="14"/>
      <c r="D10" s="15">
        <v>1</v>
      </c>
      <c r="E10" s="27"/>
      <c r="F10" s="28">
        <f>G10</f>
        <v>0</v>
      </c>
      <c r="G10" s="22">
        <f>1-H10</f>
        <v>0</v>
      </c>
      <c r="H10" s="23">
        <v>1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15" x14ac:dyDescent="0.25">
      <c r="A11" s="17">
        <f>A10+B11</f>
        <v>0.5</v>
      </c>
      <c r="B11" s="18">
        <v>0.5</v>
      </c>
      <c r="C11" s="19">
        <v>114.4</v>
      </c>
      <c r="D11" s="15">
        <v>0.99583479331400004</v>
      </c>
      <c r="E11" s="27">
        <f t="shared" ref="E11:E20" si="0">-LN(H11)/A11</f>
        <v>1.8976355744616674E-2</v>
      </c>
      <c r="F11" s="28">
        <f>H10-H11</f>
        <v>9.4433071386118561E-3</v>
      </c>
      <c r="G11" s="22">
        <f t="shared" ref="G11:G20" si="1">1-H11</f>
        <v>9.4433071386118561E-3</v>
      </c>
      <c r="H11" s="22">
        <f>(1-RR)/((1-RR)+B11*C11/10000)</f>
        <v>0.99055669286138814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ht="15" x14ac:dyDescent="0.25">
      <c r="A12" s="17">
        <f t="shared" ref="A12:A20" si="2">A11+B12</f>
        <v>1</v>
      </c>
      <c r="B12" s="13">
        <f>$B$11</f>
        <v>0.5</v>
      </c>
      <c r="C12" s="19">
        <v>133.77000000000001</v>
      </c>
      <c r="D12" s="15">
        <v>0.99096300549399996</v>
      </c>
      <c r="E12" s="27">
        <f t="shared" si="0"/>
        <v>2.2197421712663361E-2</v>
      </c>
      <c r="F12" s="28">
        <f t="shared" ref="F12:F20" si="3">H11-H12</f>
        <v>1.2509564610413304E-2</v>
      </c>
      <c r="G12" s="22">
        <f t="shared" si="1"/>
        <v>2.195287174902516E-2</v>
      </c>
      <c r="H12" s="22">
        <f>T12+U12</f>
        <v>0.97804712825097484</v>
      </c>
      <c r="I12" s="16">
        <f t="shared" ref="I12:I20" si="4">($D$11*((1-RR)*$H$10-(1-RR+$B$11*C12/10000)*$H$11))</f>
        <v>-9.5535824868716679E-4</v>
      </c>
      <c r="J12" s="16"/>
      <c r="K12" s="16"/>
      <c r="L12" s="16"/>
      <c r="M12" s="16"/>
      <c r="N12" s="16"/>
      <c r="O12" s="16"/>
      <c r="P12" s="16"/>
      <c r="Q12" s="16"/>
      <c r="R12" s="16">
        <f>SUM(I12:Q12)</f>
        <v>-9.5535824868716679E-4</v>
      </c>
      <c r="S12" s="16">
        <f t="shared" ref="S12:S20" si="5">(D12*((1-RR)+B12*C12/10000))</f>
        <v>0.60120585935864657</v>
      </c>
      <c r="T12" s="16">
        <f>R12/S12</f>
        <v>-1.5890700894138363E-3</v>
      </c>
      <c r="U12" s="16">
        <f t="shared" ref="U12:U20" si="6">H11*(1-RR)/(1-RR+B12*C12/10000)</f>
        <v>0.97963619834038873</v>
      </c>
    </row>
    <row r="13" spans="1:21" s="9" customFormat="1" ht="15" x14ac:dyDescent="0.25">
      <c r="A13" s="17">
        <f t="shared" si="2"/>
        <v>1.5</v>
      </c>
      <c r="B13" s="13">
        <f t="shared" ref="B13:B20" si="7">$B$11</f>
        <v>0.5</v>
      </c>
      <c r="C13" s="25">
        <f>AVERAGE(C12,C14)</f>
        <v>167.18</v>
      </c>
      <c r="D13" s="15">
        <v>0.98569666301900005</v>
      </c>
      <c r="E13" s="27">
        <f t="shared" si="0"/>
        <v>2.7797843343853341E-2</v>
      </c>
      <c r="F13" s="29">
        <f t="shared" si="3"/>
        <v>1.8886540726516965E-2</v>
      </c>
      <c r="G13" s="22">
        <f t="shared" si="1"/>
        <v>4.0839412475542125E-2</v>
      </c>
      <c r="H13" s="24">
        <f>T13+U13</f>
        <v>0.95916058752445787</v>
      </c>
      <c r="I13" s="16">
        <f>($D$11*((1-RR)*$H$10-(1-RR+$B$11*C13/10000)*$H$11))</f>
        <v>-2.6031909326642974E-3</v>
      </c>
      <c r="J13" s="16">
        <f t="shared" ref="J13:J20" si="8">($D$12*((1-RR)*$H$11-(1-RR+$B$12*C13/10000)*$H$12))</f>
        <v>-6.6370458685672379E-4</v>
      </c>
      <c r="K13" s="16"/>
      <c r="L13" s="16"/>
      <c r="M13" s="16"/>
      <c r="N13" s="16"/>
      <c r="O13" s="16"/>
      <c r="P13" s="16"/>
      <c r="Q13" s="16"/>
      <c r="R13" s="16">
        <f t="shared" ref="R13:R20" si="9">SUM(I13:Q13)</f>
        <v>-3.2668955195210214E-3</v>
      </c>
      <c r="S13" s="16">
        <f t="shared" si="5"/>
        <v>0.59965743621757583</v>
      </c>
      <c r="T13" s="16">
        <f>R13/S13</f>
        <v>-5.4479363086488639E-3</v>
      </c>
      <c r="U13" s="16">
        <f t="shared" si="6"/>
        <v>0.96460852383310669</v>
      </c>
    </row>
    <row r="14" spans="1:21" ht="15" x14ac:dyDescent="0.25">
      <c r="A14" s="17">
        <f t="shared" si="2"/>
        <v>2</v>
      </c>
      <c r="B14" s="13">
        <f t="shared" si="7"/>
        <v>0.5</v>
      </c>
      <c r="C14" s="19">
        <v>200.59</v>
      </c>
      <c r="D14" s="15">
        <v>0.98010503953600003</v>
      </c>
      <c r="E14" s="27">
        <f t="shared" si="0"/>
        <v>3.3451743598432469E-2</v>
      </c>
      <c r="F14" s="28">
        <f t="shared" si="3"/>
        <v>2.3875123521640451E-2</v>
      </c>
      <c r="G14" s="22">
        <f t="shared" si="1"/>
        <v>6.4714535997182576E-2</v>
      </c>
      <c r="H14" s="22">
        <f>T14+U14</f>
        <v>0.93528546400281742</v>
      </c>
      <c r="I14" s="16">
        <f t="shared" si="4"/>
        <v>-4.2510236166414285E-3</v>
      </c>
      <c r="J14" s="16">
        <f t="shared" si="8"/>
        <v>-2.2827674224005887E-3</v>
      </c>
      <c r="K14" s="16">
        <f t="shared" ref="K14:K20" si="10">($D$13*((1-RR)*$H$12-(1-RR+$B$13*C14/10000)*$H$13))</f>
        <v>1.687535676820672E-3</v>
      </c>
      <c r="L14" s="16"/>
      <c r="M14" s="16"/>
      <c r="N14" s="16"/>
      <c r="O14" s="16"/>
      <c r="P14" s="16"/>
      <c r="Q14" s="16"/>
      <c r="R14" s="16">
        <f t="shared" si="9"/>
        <v>-4.8462553622213448E-3</v>
      </c>
      <c r="S14" s="16">
        <f t="shared" si="5"/>
        <v>0.59789298721562634</v>
      </c>
      <c r="T14" s="16">
        <f>R14/S14</f>
        <v>-8.1055564554958943E-3</v>
      </c>
      <c r="U14" s="16">
        <f t="shared" si="6"/>
        <v>0.94339102045831336</v>
      </c>
    </row>
    <row r="15" spans="1:21" ht="15" x14ac:dyDescent="0.25">
      <c r="A15" s="17">
        <f t="shared" si="2"/>
        <v>2.5</v>
      </c>
      <c r="B15" s="13">
        <f t="shared" si="7"/>
        <v>0.5</v>
      </c>
      <c r="C15" s="25">
        <f>AVERAGE(C14,C16)</f>
        <v>233.96499999999997</v>
      </c>
      <c r="D15" s="15">
        <v>0.97410111162099999</v>
      </c>
      <c r="E15" s="27">
        <f t="shared" si="0"/>
        <v>3.9174425426960563E-2</v>
      </c>
      <c r="F15" s="29">
        <f t="shared" si="3"/>
        <v>2.8578590499201306E-2</v>
      </c>
      <c r="G15" s="22">
        <f t="shared" si="1"/>
        <v>9.3293126496383882E-2</v>
      </c>
      <c r="H15" s="24">
        <f>T15+U15</f>
        <v>0.90670687350361612</v>
      </c>
      <c r="I15" s="16">
        <f t="shared" si="4"/>
        <v>-5.8971300466844328E-3</v>
      </c>
      <c r="J15" s="16">
        <f t="shared" si="8"/>
        <v>-3.9001341430314543E-3</v>
      </c>
      <c r="K15" s="16">
        <f t="shared" si="10"/>
        <v>1.0983035655362996E-4</v>
      </c>
      <c r="L15" s="16">
        <f t="shared" ref="L15:L20" si="11">($D$14*((1-RR)*$H$13-(1-RR+$B$14*C15/10000)*$H$14))</f>
        <v>3.31654895527178E-3</v>
      </c>
      <c r="M15" s="16"/>
      <c r="N15" s="16"/>
      <c r="O15" s="16"/>
      <c r="P15" s="16"/>
      <c r="Q15" s="16"/>
      <c r="R15" s="16">
        <f t="shared" si="9"/>
        <v>-6.3708848778904767E-3</v>
      </c>
      <c r="S15" s="16">
        <f t="shared" si="5"/>
        <v>0.59585594530162034</v>
      </c>
      <c r="T15" s="16">
        <f>R15/S15</f>
        <v>-1.0691988438020125E-2</v>
      </c>
      <c r="U15" s="16">
        <f t="shared" si="6"/>
        <v>0.91739886194163622</v>
      </c>
    </row>
    <row r="16" spans="1:21" ht="15" x14ac:dyDescent="0.25">
      <c r="A16" s="17">
        <f t="shared" si="2"/>
        <v>3</v>
      </c>
      <c r="B16" s="13">
        <f t="shared" si="7"/>
        <v>0.5</v>
      </c>
      <c r="C16" s="19">
        <v>267.33999999999997</v>
      </c>
      <c r="D16" s="15">
        <v>0.96783236118000004</v>
      </c>
      <c r="E16" s="27">
        <f t="shared" si="0"/>
        <v>4.4993707639747055E-2</v>
      </c>
      <c r="F16" s="28">
        <f t="shared" si="3"/>
        <v>3.2974468454083694E-2</v>
      </c>
      <c r="G16" s="22">
        <f t="shared" si="1"/>
        <v>0.12626759495046758</v>
      </c>
      <c r="H16" s="22">
        <f t="shared" ref="H16:H20" si="12">T16+U16</f>
        <v>0.87373240504953242</v>
      </c>
      <c r="I16" s="16">
        <f t="shared" si="4"/>
        <v>-7.5432364767274362E-3</v>
      </c>
      <c r="J16" s="16">
        <f t="shared" si="8"/>
        <v>-5.5175008636623203E-3</v>
      </c>
      <c r="K16" s="16">
        <f t="shared" si="10"/>
        <v>-1.4678749637134121E-3</v>
      </c>
      <c r="L16" s="16">
        <f t="shared" si="11"/>
        <v>1.7868425483221237E-3</v>
      </c>
      <c r="M16" s="16">
        <f>($D$15*((1-RR)*$H$14-(1-RR+$B$15*C16/10000)*$H$15))</f>
        <v>4.8970045385387587E-3</v>
      </c>
      <c r="N16" s="16"/>
      <c r="O16" s="16"/>
      <c r="P16" s="16"/>
      <c r="Q16" s="16"/>
      <c r="R16" s="16">
        <f t="shared" si="9"/>
        <v>-7.8447652172422867E-3</v>
      </c>
      <c r="S16" s="16">
        <f t="shared" si="5"/>
        <v>0.59363643187989312</v>
      </c>
      <c r="T16" s="16">
        <f t="shared" ref="T16:T20" si="13">R16/S16</f>
        <v>-1.3214763777890017E-2</v>
      </c>
      <c r="U16" s="16">
        <f t="shared" si="6"/>
        <v>0.88694716882742242</v>
      </c>
    </row>
    <row r="17" spans="1:21" ht="15" x14ac:dyDescent="0.25">
      <c r="A17" s="17">
        <f t="shared" si="2"/>
        <v>3.5</v>
      </c>
      <c r="B17" s="13">
        <f t="shared" si="7"/>
        <v>0.5</v>
      </c>
      <c r="C17" s="25">
        <f>AVERAGE(C16,C18)</f>
        <v>296.54499999999996</v>
      </c>
      <c r="D17" s="15">
        <v>0.96123247030000003</v>
      </c>
      <c r="E17" s="27">
        <f t="shared" si="0"/>
        <v>5.0170389471591678E-2</v>
      </c>
      <c r="F17" s="29">
        <f t="shared" si="3"/>
        <v>3.4775856267641569E-2</v>
      </c>
      <c r="G17" s="22">
        <f t="shared" si="1"/>
        <v>0.16104345121810915</v>
      </c>
      <c r="H17" s="24">
        <f t="shared" si="12"/>
        <v>0.83895654878189085</v>
      </c>
      <c r="I17" s="16">
        <f t="shared" si="4"/>
        <v>-8.983672080904238E-3</v>
      </c>
      <c r="J17" s="16">
        <f t="shared" si="8"/>
        <v>-6.9327876075131909E-3</v>
      </c>
      <c r="K17" s="16">
        <f t="shared" si="10"/>
        <v>-2.8484557540774283E-3</v>
      </c>
      <c r="L17" s="16">
        <f t="shared" si="11"/>
        <v>4.4826350367907795E-4</v>
      </c>
      <c r="M17" s="16">
        <f>($D$15*((1-RR)*$H$14-(1-RR+$B$15*C17/10000)*$H$15))</f>
        <v>3.6072764393398427E-3</v>
      </c>
      <c r="N17" s="16">
        <f>($D$16*((1-RR)*$H$15-(1-RR+$B$16*C17/10000)*$H$16))</f>
        <v>6.6099391255550095E-3</v>
      </c>
      <c r="O17" s="16"/>
      <c r="P17" s="16"/>
      <c r="Q17" s="16"/>
      <c r="R17" s="16">
        <f t="shared" si="9"/>
        <v>-8.099436373920927E-3</v>
      </c>
      <c r="S17" s="16">
        <f t="shared" si="5"/>
        <v>0.59099191632525561</v>
      </c>
      <c r="T17" s="16">
        <f t="shared" si="13"/>
        <v>-1.3704817528271162E-2</v>
      </c>
      <c r="U17" s="16">
        <f t="shared" si="6"/>
        <v>0.85266136631016198</v>
      </c>
    </row>
    <row r="18" spans="1:21" ht="15" x14ac:dyDescent="0.25">
      <c r="A18" s="17">
        <f t="shared" si="2"/>
        <v>4</v>
      </c>
      <c r="B18" s="13">
        <f t="shared" si="7"/>
        <v>0.5</v>
      </c>
      <c r="C18" s="19">
        <v>325.75</v>
      </c>
      <c r="D18" s="15">
        <v>0.95423927873100001</v>
      </c>
      <c r="E18" s="27">
        <f t="shared" si="0"/>
        <v>5.5470680605277427E-2</v>
      </c>
      <c r="F18" s="28">
        <f t="shared" si="3"/>
        <v>3.7947249524283966E-2</v>
      </c>
      <c r="G18" s="22">
        <f t="shared" si="1"/>
        <v>0.19899070074239311</v>
      </c>
      <c r="H18" s="22">
        <f t="shared" si="12"/>
        <v>0.80100929925760689</v>
      </c>
      <c r="I18" s="16">
        <f t="shared" si="4"/>
        <v>-1.0424107685081259E-2</v>
      </c>
      <c r="J18" s="16">
        <f t="shared" si="8"/>
        <v>-8.3480743513641709E-3</v>
      </c>
      <c r="K18" s="16">
        <f t="shared" si="10"/>
        <v>-4.2290365444414444E-3</v>
      </c>
      <c r="L18" s="16">
        <f t="shared" si="11"/>
        <v>-8.9031554096407652E-4</v>
      </c>
      <c r="M18" s="16">
        <f>($D$15*((1-RR)*$H$14-(1-RR+$B$15*C18/10000)*$H$15))</f>
        <v>2.3175483401408187E-3</v>
      </c>
      <c r="N18" s="16">
        <f>($D$16*((1-RR)*$H$15-(1-RR+$B$16*C18/10000)*$H$16))</f>
        <v>5.3751130338677974E-3</v>
      </c>
      <c r="O18" s="16">
        <f>($D$17*((1-RR)*$H$16-(1-RR+$B$17*C18/10000)*$H$17))</f>
        <v>6.9218436430963128E-3</v>
      </c>
      <c r="P18" s="16"/>
      <c r="Q18" s="16"/>
      <c r="R18" s="16">
        <f t="shared" si="9"/>
        <v>-9.2770291047460235E-3</v>
      </c>
      <c r="S18" s="16">
        <f t="shared" si="5"/>
        <v>0.58808573949093113</v>
      </c>
      <c r="T18" s="16">
        <f t="shared" si="13"/>
        <v>-1.5774960149138397E-2</v>
      </c>
      <c r="U18" s="16">
        <f t="shared" si="6"/>
        <v>0.81678425940674526</v>
      </c>
    </row>
    <row r="19" spans="1:21" ht="15" x14ac:dyDescent="0.25">
      <c r="A19" s="17">
        <f t="shared" si="2"/>
        <v>4.5</v>
      </c>
      <c r="B19" s="13">
        <f t="shared" si="7"/>
        <v>0.5</v>
      </c>
      <c r="C19" s="25">
        <f>AVERAGE(C18,C20)</f>
        <v>353.2</v>
      </c>
      <c r="D19" s="15">
        <v>0.94689889010399997</v>
      </c>
      <c r="E19" s="27">
        <f t="shared" si="0"/>
        <v>6.0575655501680231E-2</v>
      </c>
      <c r="F19" s="29">
        <f t="shared" si="3"/>
        <v>3.9604742054686115E-2</v>
      </c>
      <c r="G19" s="22">
        <f t="shared" si="1"/>
        <v>0.23859544279707923</v>
      </c>
      <c r="H19" s="24">
        <f t="shared" si="12"/>
        <v>0.76140455720292077</v>
      </c>
      <c r="I19" s="16">
        <f t="shared" si="4"/>
        <v>-1.1777983984847022E-2</v>
      </c>
      <c r="J19" s="16">
        <f t="shared" si="8"/>
        <v>-9.6783130474336638E-3</v>
      </c>
      <c r="K19" s="16">
        <f t="shared" si="10"/>
        <v>-5.5266548527959022E-3</v>
      </c>
      <c r="L19" s="16">
        <f t="shared" si="11"/>
        <v>-2.148456091398986E-3</v>
      </c>
      <c r="M19" s="16">
        <f>($D$15*((1-RR)*$H$14-(1-RR+$B$15*C19/10000)*$H$15))</f>
        <v>1.1053231621571719E-3</v>
      </c>
      <c r="N19" s="16">
        <f>($D$16*((1-RR)*$H$15-(1-RR+$B$16*C19/10000)*$H$16))</f>
        <v>4.2144906672587192E-3</v>
      </c>
      <c r="O19" s="16">
        <f>($D$17*((1-RR)*$H$16-(1-RR+$B$17*C19/10000)*$H$17))</f>
        <v>5.8150153444785522E-3</v>
      </c>
      <c r="P19" s="16">
        <f>($D$18*((1-RR)*$H$17-(1-RR+$B$18*C19/10000)*$H$18))</f>
        <v>8.2279525041128697E-3</v>
      </c>
      <c r="Q19" s="16"/>
      <c r="R19" s="16">
        <f t="shared" si="9"/>
        <v>-9.7686262984682595E-3</v>
      </c>
      <c r="S19" s="16">
        <f t="shared" si="5"/>
        <v>0.58486156846163662</v>
      </c>
      <c r="T19" s="16">
        <f t="shared" si="13"/>
        <v>-1.6702458881274609E-2</v>
      </c>
      <c r="U19" s="16">
        <f t="shared" si="6"/>
        <v>0.77810701608419541</v>
      </c>
    </row>
    <row r="20" spans="1:21" ht="15" x14ac:dyDescent="0.25">
      <c r="A20" s="17">
        <f t="shared" si="2"/>
        <v>5</v>
      </c>
      <c r="B20" s="13">
        <f t="shared" si="7"/>
        <v>0.5</v>
      </c>
      <c r="C20" s="19">
        <v>380.65</v>
      </c>
      <c r="D20" s="15">
        <v>0.93918722794499998</v>
      </c>
      <c r="E20" s="27">
        <f t="shared" si="0"/>
        <v>6.5842402988677398E-2</v>
      </c>
      <c r="F20" s="28">
        <f t="shared" si="3"/>
        <v>4.1914099356345047E-2</v>
      </c>
      <c r="G20" s="22">
        <f t="shared" si="1"/>
        <v>0.28050954215342427</v>
      </c>
      <c r="H20" s="22">
        <f t="shared" si="12"/>
        <v>0.71949045784657573</v>
      </c>
      <c r="I20" s="16">
        <f t="shared" si="4"/>
        <v>-1.3131860284612674E-2</v>
      </c>
      <c r="J20" s="16">
        <f t="shared" si="8"/>
        <v>-1.1008551743503047E-2</v>
      </c>
      <c r="K20" s="16">
        <f t="shared" si="10"/>
        <v>-6.8242731611503609E-3</v>
      </c>
      <c r="L20" s="16">
        <f t="shared" si="11"/>
        <v>-3.4065966418340039E-3</v>
      </c>
      <c r="M20" s="16">
        <f>($D$15*((1-RR)*$H$14-(1-RR+$B$15*C20/10000)*$H$15))</f>
        <v>-1.0690201582647507E-4</v>
      </c>
      <c r="N20" s="16">
        <f>($D$16*((1-RR)*$H$15-(1-RR+$B$16*C20/10000)*$H$16))</f>
        <v>3.0538683006497477E-3</v>
      </c>
      <c r="O20" s="16">
        <f>($D$17*((1-RR)*$H$16-(1-RR+$B$17*C20/10000)*$H$17))</f>
        <v>4.7081870458606841E-3</v>
      </c>
      <c r="P20" s="16">
        <f>($D$18*((1-RR)*$H$17-(1-RR+$B$18*C20/10000)*$H$18))</f>
        <v>7.1788759034797757E-3</v>
      </c>
      <c r="Q20" s="16">
        <f>($D$19*((1-RR)*$H$18-(1-RR+$B$19*C20/10000)*$H$19))</f>
        <v>8.7790906773571823E-3</v>
      </c>
      <c r="R20" s="16">
        <f t="shared" si="9"/>
        <v>-1.0758161919579167E-2</v>
      </c>
      <c r="S20" s="16">
        <f t="shared" si="5"/>
        <v>0.58138741768286317</v>
      </c>
      <c r="T20" s="16">
        <f t="shared" si="13"/>
        <v>-1.8504290929542543E-2</v>
      </c>
      <c r="U20" s="16">
        <f t="shared" si="6"/>
        <v>0.73799474877611826</v>
      </c>
    </row>
    <row r="22" spans="1:21" x14ac:dyDescent="0.2">
      <c r="D22" s="20"/>
      <c r="E22" s="20"/>
    </row>
    <row r="23" spans="1:21" x14ac:dyDescent="0.2">
      <c r="A23" s="26" t="s">
        <v>30</v>
      </c>
      <c r="D23" s="20"/>
      <c r="E23" s="20"/>
    </row>
    <row r="24" spans="1:21" x14ac:dyDescent="0.2">
      <c r="B24" s="1" t="s">
        <v>11</v>
      </c>
      <c r="C24" s="1">
        <v>114.4</v>
      </c>
      <c r="D24" s="21"/>
      <c r="E24" s="21"/>
      <c r="G24" s="1">
        <v>18.34</v>
      </c>
    </row>
    <row r="25" spans="1:21" x14ac:dyDescent="0.2">
      <c r="B25" s="1" t="s">
        <v>12</v>
      </c>
      <c r="C25" s="1">
        <v>133.77000000000001</v>
      </c>
      <c r="D25" s="21"/>
      <c r="E25" s="21"/>
      <c r="G25" s="1">
        <v>20.82</v>
      </c>
    </row>
    <row r="26" spans="1:21" x14ac:dyDescent="0.2">
      <c r="B26" s="1" t="s">
        <v>13</v>
      </c>
      <c r="C26" s="1">
        <v>200.59</v>
      </c>
      <c r="D26" s="21"/>
      <c r="E26" s="21"/>
      <c r="G26" s="1">
        <v>35.69</v>
      </c>
    </row>
    <row r="27" spans="1:21" x14ac:dyDescent="0.2">
      <c r="B27" s="1" t="s">
        <v>14</v>
      </c>
      <c r="C27" s="1">
        <v>267.33999999999997</v>
      </c>
      <c r="D27" s="21"/>
      <c r="E27" s="21"/>
      <c r="G27" s="1">
        <v>49.01</v>
      </c>
    </row>
    <row r="28" spans="1:21" x14ac:dyDescent="0.2">
      <c r="B28" s="1" t="s">
        <v>15</v>
      </c>
      <c r="C28" s="1">
        <v>325.75</v>
      </c>
      <c r="D28" s="21"/>
      <c r="E28" s="21"/>
      <c r="G28" s="1">
        <v>66.540000000000006</v>
      </c>
    </row>
    <row r="29" spans="1:21" x14ac:dyDescent="0.2">
      <c r="A29" s="9"/>
      <c r="B29" s="1" t="s">
        <v>16</v>
      </c>
      <c r="C29" s="1">
        <v>380.65</v>
      </c>
      <c r="D29" s="21"/>
      <c r="E29" s="21"/>
      <c r="G29" s="2">
        <v>81.91</v>
      </c>
    </row>
    <row r="30" spans="1:21" x14ac:dyDescent="0.2">
      <c r="B30" s="1" t="s">
        <v>17</v>
      </c>
      <c r="C30" s="1">
        <v>424.28</v>
      </c>
      <c r="D30" s="21"/>
      <c r="E30" s="21"/>
      <c r="G30" s="1">
        <v>106.74</v>
      </c>
    </row>
    <row r="31" spans="1:21" x14ac:dyDescent="0.2">
      <c r="B31" s="1" t="s">
        <v>18</v>
      </c>
      <c r="C31" s="1">
        <v>450.55</v>
      </c>
      <c r="D31" s="21"/>
      <c r="E31" s="21"/>
      <c r="G31" s="1">
        <v>127.1</v>
      </c>
    </row>
    <row r="32" spans="1:21" x14ac:dyDescent="0.2">
      <c r="B32" s="1" t="s">
        <v>19</v>
      </c>
      <c r="C32" s="1">
        <v>464.43</v>
      </c>
      <c r="D32" s="21"/>
      <c r="E32" s="21"/>
      <c r="G32" s="1">
        <v>138.04</v>
      </c>
    </row>
    <row r="33" spans="2:7" x14ac:dyDescent="0.2">
      <c r="B33" s="1" t="s">
        <v>20</v>
      </c>
      <c r="C33" s="1">
        <v>467.65</v>
      </c>
      <c r="D33" s="21"/>
      <c r="E33" s="21"/>
      <c r="G33" s="1">
        <v>141.33000000000001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15" sqref="A15:A26"/>
    </sheetView>
  </sheetViews>
  <sheetFormatPr defaultRowHeight="12.75" x14ac:dyDescent="0.2"/>
  <sheetData>
    <row r="1" spans="1:6" x14ac:dyDescent="0.2">
      <c r="A1" t="s">
        <v>43</v>
      </c>
      <c r="B1" t="s">
        <v>34</v>
      </c>
      <c r="C1" t="s">
        <v>0</v>
      </c>
      <c r="D1" t="s">
        <v>32</v>
      </c>
      <c r="E1" t="s">
        <v>35</v>
      </c>
      <c r="F1" t="s">
        <v>44</v>
      </c>
    </row>
    <row r="2" spans="1:6" x14ac:dyDescent="0.2">
      <c r="A2" s="30">
        <v>0</v>
      </c>
      <c r="B2" s="31">
        <f>'BOOTSTRAP EXAMPLE'!C10</f>
        <v>0</v>
      </c>
      <c r="C2">
        <f>'BOOTSTRAP EXAMPLE'!D10</f>
        <v>1</v>
      </c>
      <c r="D2">
        <f>'BOOTSTRAP EXAMPLE'!E10</f>
        <v>0</v>
      </c>
      <c r="E2">
        <f>'BOOTSTRAP EXAMPLE'!F10</f>
        <v>0</v>
      </c>
      <c r="F2">
        <f>'BOOTSTRAP EXAMPLE'!H10</f>
        <v>1</v>
      </c>
    </row>
    <row r="3" spans="1:6" x14ac:dyDescent="0.2">
      <c r="A3" s="30">
        <v>0.5</v>
      </c>
      <c r="B3" s="31">
        <f>'BOOTSTRAP EXAMPLE'!C11</f>
        <v>114.4</v>
      </c>
      <c r="C3">
        <f>'BOOTSTRAP EXAMPLE'!D11</f>
        <v>0.99583479331400004</v>
      </c>
      <c r="D3">
        <f>'BOOTSTRAP EXAMPLE'!E11</f>
        <v>1.8976355744616674E-2</v>
      </c>
      <c r="E3">
        <f>'BOOTSTRAP EXAMPLE'!F11</f>
        <v>9.4433071386118561E-3</v>
      </c>
      <c r="F3">
        <f>'BOOTSTRAP EXAMPLE'!H11</f>
        <v>0.99055669286138814</v>
      </c>
    </row>
    <row r="4" spans="1:6" x14ac:dyDescent="0.2">
      <c r="A4" s="30">
        <v>1</v>
      </c>
      <c r="B4" s="31">
        <f>'BOOTSTRAP EXAMPLE'!C12</f>
        <v>133.77000000000001</v>
      </c>
      <c r="C4">
        <f>'BOOTSTRAP EXAMPLE'!D12</f>
        <v>0.99096300549399996</v>
      </c>
      <c r="D4">
        <f>'BOOTSTRAP EXAMPLE'!E12</f>
        <v>2.2197421712663361E-2</v>
      </c>
      <c r="E4">
        <f>'BOOTSTRAP EXAMPLE'!F12</f>
        <v>1.2509564610413304E-2</v>
      </c>
      <c r="F4">
        <f>'BOOTSTRAP EXAMPLE'!H12</f>
        <v>0.97804712825097484</v>
      </c>
    </row>
    <row r="5" spans="1:6" x14ac:dyDescent="0.2">
      <c r="A5" s="30">
        <v>1.5</v>
      </c>
      <c r="B5" s="31">
        <f>'BOOTSTRAP EXAMPLE'!C13</f>
        <v>167.18</v>
      </c>
      <c r="C5">
        <f>'BOOTSTRAP EXAMPLE'!D13</f>
        <v>0.98569666301900005</v>
      </c>
      <c r="D5">
        <f>'BOOTSTRAP EXAMPLE'!E13</f>
        <v>2.7797843343853341E-2</v>
      </c>
      <c r="E5">
        <f>'BOOTSTRAP EXAMPLE'!F13</f>
        <v>1.8886540726516965E-2</v>
      </c>
      <c r="F5">
        <f>'BOOTSTRAP EXAMPLE'!H13</f>
        <v>0.95916058752445787</v>
      </c>
    </row>
    <row r="6" spans="1:6" x14ac:dyDescent="0.2">
      <c r="A6" s="30">
        <v>2</v>
      </c>
      <c r="B6" s="31">
        <f>'BOOTSTRAP EXAMPLE'!C14</f>
        <v>200.59</v>
      </c>
      <c r="C6">
        <f>'BOOTSTRAP EXAMPLE'!D14</f>
        <v>0.98010503953600003</v>
      </c>
      <c r="D6">
        <f>'BOOTSTRAP EXAMPLE'!E14</f>
        <v>3.3451743598432469E-2</v>
      </c>
      <c r="E6">
        <f>'BOOTSTRAP EXAMPLE'!F14</f>
        <v>2.3875123521640451E-2</v>
      </c>
      <c r="F6">
        <f>'BOOTSTRAP EXAMPLE'!H14</f>
        <v>0.93528546400281742</v>
      </c>
    </row>
    <row r="7" spans="1:6" x14ac:dyDescent="0.2">
      <c r="A7" s="30">
        <v>2.5</v>
      </c>
      <c r="B7" s="31">
        <f>'BOOTSTRAP EXAMPLE'!C15</f>
        <v>233.96499999999997</v>
      </c>
      <c r="C7">
        <f>'BOOTSTRAP EXAMPLE'!D15</f>
        <v>0.97410111162099999</v>
      </c>
      <c r="D7">
        <f>'BOOTSTRAP EXAMPLE'!E15</f>
        <v>3.9174425426960563E-2</v>
      </c>
      <c r="E7">
        <f>'BOOTSTRAP EXAMPLE'!F15</f>
        <v>2.8578590499201306E-2</v>
      </c>
      <c r="F7">
        <f>'BOOTSTRAP EXAMPLE'!H15</f>
        <v>0.90670687350361612</v>
      </c>
    </row>
    <row r="8" spans="1:6" x14ac:dyDescent="0.2">
      <c r="A8" s="30">
        <v>3</v>
      </c>
      <c r="B8" s="31">
        <f>'BOOTSTRAP EXAMPLE'!C16</f>
        <v>267.33999999999997</v>
      </c>
      <c r="C8">
        <f>'BOOTSTRAP EXAMPLE'!D16</f>
        <v>0.96783236118000004</v>
      </c>
      <c r="D8">
        <f>'BOOTSTRAP EXAMPLE'!E16</f>
        <v>4.4993707639747055E-2</v>
      </c>
      <c r="E8">
        <f>'BOOTSTRAP EXAMPLE'!F16</f>
        <v>3.2974468454083694E-2</v>
      </c>
      <c r="F8">
        <f>'BOOTSTRAP EXAMPLE'!H16</f>
        <v>0.87373240504953242</v>
      </c>
    </row>
    <row r="9" spans="1:6" x14ac:dyDescent="0.2">
      <c r="A9" s="30">
        <v>3.5</v>
      </c>
      <c r="B9" s="31">
        <f>'BOOTSTRAP EXAMPLE'!C17</f>
        <v>296.54499999999996</v>
      </c>
      <c r="C9">
        <f>'BOOTSTRAP EXAMPLE'!D17</f>
        <v>0.96123247030000003</v>
      </c>
      <c r="D9">
        <f>'BOOTSTRAP EXAMPLE'!E17</f>
        <v>5.0170389471591678E-2</v>
      </c>
      <c r="E9">
        <f>'BOOTSTRAP EXAMPLE'!F17</f>
        <v>3.4775856267641569E-2</v>
      </c>
      <c r="F9">
        <f>'BOOTSTRAP EXAMPLE'!H17</f>
        <v>0.83895654878189085</v>
      </c>
    </row>
    <row r="10" spans="1:6" x14ac:dyDescent="0.2">
      <c r="A10" s="30">
        <v>4</v>
      </c>
      <c r="B10" s="31">
        <f>'BOOTSTRAP EXAMPLE'!C18</f>
        <v>325.75</v>
      </c>
      <c r="C10">
        <f>'BOOTSTRAP EXAMPLE'!D18</f>
        <v>0.95423927873100001</v>
      </c>
      <c r="D10">
        <f>'BOOTSTRAP EXAMPLE'!E18</f>
        <v>5.5470680605277427E-2</v>
      </c>
      <c r="E10">
        <f>'BOOTSTRAP EXAMPLE'!F18</f>
        <v>3.7947249524283966E-2</v>
      </c>
      <c r="F10">
        <f>'BOOTSTRAP EXAMPLE'!H18</f>
        <v>0.80100929925760689</v>
      </c>
    </row>
    <row r="11" spans="1:6" x14ac:dyDescent="0.2">
      <c r="A11" s="30">
        <v>4.5</v>
      </c>
      <c r="B11" s="31">
        <f>'BOOTSTRAP EXAMPLE'!C19</f>
        <v>353.2</v>
      </c>
      <c r="C11">
        <f>'BOOTSTRAP EXAMPLE'!D19</f>
        <v>0.94689889010399997</v>
      </c>
      <c r="D11">
        <f>'BOOTSTRAP EXAMPLE'!E19</f>
        <v>6.0575655501680231E-2</v>
      </c>
      <c r="E11">
        <f>'BOOTSTRAP EXAMPLE'!F19</f>
        <v>3.9604742054686115E-2</v>
      </c>
      <c r="F11">
        <f>'BOOTSTRAP EXAMPLE'!H19</f>
        <v>0.76140455720292077</v>
      </c>
    </row>
    <row r="12" spans="1:6" x14ac:dyDescent="0.2">
      <c r="A12" s="30">
        <v>5</v>
      </c>
      <c r="B12" s="31">
        <f>'BOOTSTRAP EXAMPLE'!C20</f>
        <v>380.65</v>
      </c>
      <c r="C12">
        <f>'BOOTSTRAP EXAMPLE'!D20</f>
        <v>0.93918722794499998</v>
      </c>
      <c r="D12">
        <f>'BOOTSTRAP EXAMPLE'!E20</f>
        <v>6.5842402988677398E-2</v>
      </c>
      <c r="E12">
        <f>'BOOTSTRAP EXAMPLE'!F20</f>
        <v>4.1914099356345047E-2</v>
      </c>
      <c r="F12">
        <f>'BOOTSTRAP EXAMPLE'!H20</f>
        <v>0.71949045784657573</v>
      </c>
    </row>
    <row r="13" spans="1:6" x14ac:dyDescent="0.2">
      <c r="A13" s="30"/>
      <c r="B13" s="31"/>
    </row>
    <row r="15" spans="1:6" x14ac:dyDescent="0.2">
      <c r="A15" t="str">
        <f>A1&amp;","&amp;B1&amp;","&amp;C1&amp;","&amp;D1&amp;","&amp;E1&amp;","&amp;F1</f>
        <v>Tenor,CDS,DF,Lambda,PD,P</v>
      </c>
    </row>
    <row r="16" spans="1:6" x14ac:dyDescent="0.2">
      <c r="A16" t="str">
        <f>A2&amp;","&amp;B2&amp;","&amp;C2&amp;","&amp;D2&amp;","&amp;E2&amp;","&amp;F2</f>
        <v>0,0,1,0,0,1</v>
      </c>
    </row>
    <row r="17" spans="1:1" x14ac:dyDescent="0.2">
      <c r="A17" t="str">
        <f t="shared" ref="A17:A25" si="0">A3&amp;","&amp;B3&amp;","&amp;C3&amp;","&amp;D3&amp;","&amp;E3&amp;","&amp;F3</f>
        <v>0.5,114.4,0.995834793314,0.0189763557446167,0.00944330713861186,0.990556692861388</v>
      </c>
    </row>
    <row r="18" spans="1:1" x14ac:dyDescent="0.2">
      <c r="A18" t="str">
        <f t="shared" si="0"/>
        <v>1,133.77,0.990963005494,0.0221974217126634,0.0125095646104133,0.978047128250975</v>
      </c>
    </row>
    <row r="19" spans="1:1" x14ac:dyDescent="0.2">
      <c r="A19" t="str">
        <f t="shared" si="0"/>
        <v>1.5,167.18,0.985696663019,0.0277978433438533,0.018886540726517,0.959160587524458</v>
      </c>
    </row>
    <row r="20" spans="1:1" x14ac:dyDescent="0.2">
      <c r="A20" t="str">
        <f t="shared" si="0"/>
        <v>2,200.59,0.980105039536,0.0334517435984325,0.0238751235216405,0.935285464002817</v>
      </c>
    </row>
    <row r="21" spans="1:1" x14ac:dyDescent="0.2">
      <c r="A21" t="str">
        <f t="shared" si="0"/>
        <v>2.5,233.965,0.974101111621,0.0391744254269606,0.0285785904992013,0.906706873503616</v>
      </c>
    </row>
    <row r="22" spans="1:1" x14ac:dyDescent="0.2">
      <c r="A22" t="str">
        <f t="shared" si="0"/>
        <v>3,267.34,0.96783236118,0.0449937076397471,0.0329744684540837,0.873732405049532</v>
      </c>
    </row>
    <row r="23" spans="1:1" x14ac:dyDescent="0.2">
      <c r="A23" t="str">
        <f t="shared" si="0"/>
        <v>3.5,296.545,0.9612324703,0.0501703894715917,0.0347758562676416,0.838956548781891</v>
      </c>
    </row>
    <row r="24" spans="1:1" x14ac:dyDescent="0.2">
      <c r="A24" t="str">
        <f t="shared" si="0"/>
        <v>4,325.75,0.954239278731,0.0554706806052774,0.037947249524284,0.801009299257607</v>
      </c>
    </row>
    <row r="25" spans="1:1" x14ac:dyDescent="0.2">
      <c r="A25" t="str">
        <f t="shared" si="0"/>
        <v>4.5,353.2,0.946898890104,0.0605756555016802,0.0396047420546861,0.761404557202921</v>
      </c>
    </row>
    <row r="26" spans="1:1" x14ac:dyDescent="0.2">
      <c r="A26" t="str">
        <f>A12&amp;","&amp;B12&amp;","&amp;C12&amp;","&amp;D12&amp;","&amp;E12&amp;","&amp;F12</f>
        <v>5,380.65,0.939187227945,0.0658424029886774,0.041914099356345,0.719490457846576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BOOTSTRAP EXAMPLE</vt:lpstr>
      <vt:lpstr>input</vt:lpstr>
      <vt:lpstr>dt</vt:lpstr>
      <vt:lpstr>RR</vt:lpstr>
    </vt:vector>
  </TitlesOfParts>
  <Company>Reuters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alonso.pena</dc:creator>
  <cp:lastModifiedBy>Sandoval, Tanya SIPC-ITD/ECM</cp:lastModifiedBy>
  <cp:lastPrinted>2008-11-05T23:48:52Z</cp:lastPrinted>
  <dcterms:created xsi:type="dcterms:W3CDTF">2008-10-19T13:24:22Z</dcterms:created>
  <dcterms:modified xsi:type="dcterms:W3CDTF">2016-07-25T20:16:37Z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-1184678814</vt:i4>
  </property>
  <property fmtid="{D5CDD505-2E9C-101B-9397-08002B2CF9AE}" pid="3" name="_NewReviewCycle">
    <vt:lpwstr/>
  </property>
  <property fmtid="{D5CDD505-2E9C-101B-9397-08002B2CF9AE}" pid="4" name="_EmailSubject">
    <vt:lpwstr>Request for Module5 Lec4 Excel spreadsheet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  <property fmtid="{D5CDD505-2E9C-101B-9397-08002B2CF9AE}" pid="7" name="_ReviewingToolsShownOnce">
    <vt:lpwstr/>
  </property>
</Properties>
</file>