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2855"/>
    <workbookView xWindow="-15" yWindow="-15" windowWidth="14400" windowHeight="12840" activeTab="3"/>
  </bookViews>
  <sheets>
    <sheet name="notes 1 (2)" sheetId="9" r:id="rId1"/>
    <sheet name="notes 1" sheetId="5" r:id="rId2"/>
    <sheet name="parts a and b" sheetId="4" r:id="rId3"/>
    <sheet name="parts a and b (2)" sheetId="10" r:id="rId4"/>
    <sheet name="notes 2" sheetId="8" r:id="rId5"/>
  </sheets>
  <definedNames>
    <definedName name="solver_adj" localSheetId="1" hidden="1">'notes 1'!$B$10,'notes 1'!$B$9</definedName>
    <definedName name="solver_adj" localSheetId="0" hidden="1">'notes 1 (2)'!$J$16,'notes 1 (2)'!$K$16</definedName>
    <definedName name="solver_adj" localSheetId="4" hidden="1">'notes 2'!$B$10,'notes 2'!$B$9</definedName>
    <definedName name="solver_adj" localSheetId="2" hidden="1">'parts a and b'!$B$10,'parts a and b'!$B$9</definedName>
    <definedName name="solver_adj" localSheetId="3" hidden="1">'parts a and b (2)'!$B$10,'parts a and b (2)'!$B$9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0" hidden="1">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0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1" hidden="1">'notes 1'!$B$10</definedName>
    <definedName name="solver_lhs1" localSheetId="0" hidden="1">'notes 1 (2)'!$L$16</definedName>
    <definedName name="solver_lhs1" localSheetId="4" hidden="1">'notes 2'!$B$10</definedName>
    <definedName name="solver_lhs1" localSheetId="2" hidden="1">'parts a and b'!$B$10</definedName>
    <definedName name="solver_lhs1" localSheetId="3" hidden="1">'parts a and b (2)'!$B$10</definedName>
    <definedName name="solver_lhs2" localSheetId="1" hidden="1">'notes 1'!$B$9</definedName>
    <definedName name="solver_lhs2" localSheetId="0" hidden="1">'notes 1 (2)'!$K$17</definedName>
    <definedName name="solver_lhs2" localSheetId="4" hidden="1">'notes 2'!$B$9</definedName>
    <definedName name="solver_lhs2" localSheetId="2" hidden="1">'parts a and b'!$B$9</definedName>
    <definedName name="solver_lhs2" localSheetId="3" hidden="1">'parts a and b (2)'!$B$9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1" hidden="1">2</definedName>
    <definedName name="solver_num" localSheetId="0" hidden="1">1</definedName>
    <definedName name="solver_num" localSheetId="4" hidden="1">2</definedName>
    <definedName name="solver_num" localSheetId="2" hidden="1">2</definedName>
    <definedName name="solver_num" localSheetId="3" hidden="1">2</definedName>
    <definedName name="solver_nwt" localSheetId="1" hidden="1">1</definedName>
    <definedName name="solver_nwt" localSheetId="0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1" hidden="1">'notes 1'!$I$12</definedName>
    <definedName name="solver_opt" localSheetId="0" hidden="1">'notes 1 (2)'!$I$16</definedName>
    <definedName name="solver_opt" localSheetId="4" hidden="1">'notes 2'!$I$12</definedName>
    <definedName name="solver_opt" localSheetId="2" hidden="1">'parts a and b'!$I$12</definedName>
    <definedName name="solver_opt" localSheetId="3" hidden="1">'parts a and b (2)'!$I$12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0" hidden="1">1</definedName>
    <definedName name="solver_rbv" localSheetId="4" hidden="1">1</definedName>
    <definedName name="solver_rbv" localSheetId="2" hidden="1">1</definedName>
    <definedName name="solver_rbv" localSheetId="3" hidden="1">1</definedName>
    <definedName name="solver_rel1" localSheetId="1" hidden="1">3</definedName>
    <definedName name="solver_rel1" localSheetId="0" hidden="1">2</definedName>
    <definedName name="solver_rel1" localSheetId="4" hidden="1">3</definedName>
    <definedName name="solver_rel1" localSheetId="2" hidden="1">3</definedName>
    <definedName name="solver_rel1" localSheetId="3" hidden="1">3</definedName>
    <definedName name="solver_rel2" localSheetId="1" hidden="1">3</definedName>
    <definedName name="solver_rel2" localSheetId="0" hidden="1">3</definedName>
    <definedName name="solver_rel2" localSheetId="4" hidden="1">3</definedName>
    <definedName name="solver_rel2" localSheetId="2" hidden="1">3</definedName>
    <definedName name="solver_rel2" localSheetId="3" hidden="1">3</definedName>
    <definedName name="solver_rhs1" localSheetId="1" hidden="1">0.01</definedName>
    <definedName name="solver_rhs1" localSheetId="0" hidden="1">('notes 1 (2)'!$I$16*'notes 1 (2)'!$D$16)/'notes 1 (2)'!$G$16</definedName>
    <definedName name="solver_rhs1" localSheetId="4" hidden="1">0.01</definedName>
    <definedName name="solver_rhs1" localSheetId="2" hidden="1">0.01</definedName>
    <definedName name="solver_rhs1" localSheetId="3" hidden="1">0.01</definedName>
    <definedName name="solver_rhs2" localSheetId="1" hidden="1">0.01</definedName>
    <definedName name="solver_rhs2" localSheetId="0" hidden="1">0.01</definedName>
    <definedName name="solver_rhs2" localSheetId="4" hidden="1">0.01</definedName>
    <definedName name="solver_rhs2" localSheetId="2" hidden="1">0.01</definedName>
    <definedName name="solver_rhs2" localSheetId="3" hidden="1">0.01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0" hidden="1">1</definedName>
    <definedName name="solver_scl" localSheetId="4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1" hidden="1">3</definedName>
    <definedName name="solver_typ" localSheetId="0" hidden="1">3</definedName>
    <definedName name="solver_typ" localSheetId="4" hidden="1">3</definedName>
    <definedName name="solver_typ" localSheetId="2" hidden="1">3</definedName>
    <definedName name="solver_typ" localSheetId="3" hidden="1">3</definedName>
    <definedName name="solver_val" localSheetId="1" hidden="1">3</definedName>
    <definedName name="solver_val" localSheetId="0" hidden="1">3</definedName>
    <definedName name="solver_val" localSheetId="4" hidden="1">3</definedName>
    <definedName name="solver_val" localSheetId="2" hidden="1">3</definedName>
    <definedName name="solver_val" localSheetId="3" hidden="1">3</definedName>
    <definedName name="solver_ver" localSheetId="1" hidden="1">3</definedName>
    <definedName name="solver_ver" localSheetId="0" hidden="1">3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U9" i="9" l="1"/>
  <c r="E11" i="9"/>
  <c r="L16" i="9"/>
  <c r="E16" i="9"/>
  <c r="G16" i="9" s="1"/>
  <c r="L15" i="9"/>
  <c r="E15" i="9"/>
  <c r="F15" i="9" s="1"/>
  <c r="H15" i="9" s="1"/>
  <c r="N15" i="9" s="1"/>
  <c r="L14" i="9"/>
  <c r="E14" i="9"/>
  <c r="G14" i="9" s="1"/>
  <c r="L13" i="9"/>
  <c r="E13" i="9"/>
  <c r="G13" i="9" s="1"/>
  <c r="L12" i="9"/>
  <c r="E12" i="9"/>
  <c r="G12" i="9" s="1"/>
  <c r="L11" i="9"/>
  <c r="F11" i="9"/>
  <c r="H11" i="9" s="1"/>
  <c r="N11" i="9" s="1"/>
  <c r="E17" i="9"/>
  <c r="F17" i="9" s="1"/>
  <c r="H17" i="9" s="1"/>
  <c r="L17" i="9"/>
  <c r="E16" i="10"/>
  <c r="G16" i="10" s="1"/>
  <c r="E12" i="10"/>
  <c r="F12" i="10" s="1"/>
  <c r="E12" i="4"/>
  <c r="B19" i="5"/>
  <c r="B19" i="4"/>
  <c r="J16" i="4"/>
  <c r="K16" i="4" s="1"/>
  <c r="K12" i="4"/>
  <c r="J12" i="4"/>
  <c r="I12" i="5"/>
  <c r="E16" i="5"/>
  <c r="G16" i="5" s="1"/>
  <c r="G16" i="4"/>
  <c r="F16" i="4"/>
  <c r="H16" i="4" s="1"/>
  <c r="E16" i="4"/>
  <c r="E12" i="5"/>
  <c r="G12" i="5" s="1"/>
  <c r="E12" i="8"/>
  <c r="G12" i="8" s="1"/>
  <c r="F12" i="4"/>
  <c r="H12" i="4" s="1"/>
  <c r="E16" i="8"/>
  <c r="F16" i="8" s="1"/>
  <c r="H16" i="8" s="1"/>
  <c r="G15" i="9" l="1"/>
  <c r="I15" i="9" s="1"/>
  <c r="M15" i="9" s="1"/>
  <c r="F14" i="9"/>
  <c r="H14" i="9" s="1"/>
  <c r="N14" i="9" s="1"/>
  <c r="G11" i="9"/>
  <c r="I11" i="9" s="1"/>
  <c r="M11" i="9" s="1"/>
  <c r="F13" i="9"/>
  <c r="H13" i="9" s="1"/>
  <c r="N13" i="9" s="1"/>
  <c r="F12" i="9"/>
  <c r="H12" i="9" s="1"/>
  <c r="N12" i="9" s="1"/>
  <c r="F16" i="9"/>
  <c r="H16" i="9" s="1"/>
  <c r="N16" i="9" s="1"/>
  <c r="N17" i="9"/>
  <c r="G12" i="10"/>
  <c r="J12" i="10"/>
  <c r="H12" i="10"/>
  <c r="F16" i="10"/>
  <c r="H16" i="10" s="1"/>
  <c r="J16" i="10" s="1"/>
  <c r="K16" i="10" s="1"/>
  <c r="G17" i="9"/>
  <c r="I17" i="9" s="1"/>
  <c r="M17" i="9" s="1"/>
  <c r="F16" i="5"/>
  <c r="H16" i="5" s="1"/>
  <c r="J16" i="5" s="1"/>
  <c r="K16" i="5" s="1"/>
  <c r="F12" i="5"/>
  <c r="I12" i="8"/>
  <c r="F12" i="8"/>
  <c r="H12" i="8" s="1"/>
  <c r="G12" i="4"/>
  <c r="I12" i="4" s="1"/>
  <c r="G16" i="8"/>
  <c r="J16" i="8" s="1"/>
  <c r="I14" i="9" l="1"/>
  <c r="M14" i="9" s="1"/>
  <c r="I12" i="9"/>
  <c r="M12" i="9" s="1"/>
  <c r="I16" i="9"/>
  <c r="M16" i="9" s="1"/>
  <c r="I13" i="9"/>
  <c r="M13" i="9" s="1"/>
  <c r="I12" i="10"/>
  <c r="B19" i="10" s="1"/>
  <c r="H12" i="5"/>
  <c r="K12" i="5" s="1"/>
  <c r="J12" i="5"/>
  <c r="K12" i="8"/>
  <c r="J12" i="8"/>
  <c r="K12" i="10" l="1"/>
</calcChain>
</file>

<file path=xl/sharedStrings.xml><?xml version="1.0" encoding="utf-8"?>
<sst xmlns="http://schemas.openxmlformats.org/spreadsheetml/2006/main" count="137" uniqueCount="40">
  <si>
    <t>E_0</t>
  </si>
  <si>
    <t>sigma_E</t>
  </si>
  <si>
    <t>D</t>
  </si>
  <si>
    <t>r</t>
  </si>
  <si>
    <t>d1</t>
  </si>
  <si>
    <t>sigma_V</t>
  </si>
  <si>
    <t>T</t>
  </si>
  <si>
    <t>maturity</t>
  </si>
  <si>
    <t>debt</t>
  </si>
  <si>
    <t>equity vol</t>
  </si>
  <si>
    <t>equity at t=0</t>
  </si>
  <si>
    <t>IR</t>
  </si>
  <si>
    <t>firm's value vol</t>
  </si>
  <si>
    <t>V_0</t>
  </si>
  <si>
    <t>d2</t>
  </si>
  <si>
    <t>N(d1)</t>
  </si>
  <si>
    <t>N(d2)</t>
  </si>
  <si>
    <t>D_0</t>
  </si>
  <si>
    <t>Merton</t>
  </si>
  <si>
    <t>Black &amp; Cox</t>
  </si>
  <si>
    <t>h1</t>
  </si>
  <si>
    <t>h2</t>
  </si>
  <si>
    <t>N(h1)</t>
  </si>
  <si>
    <t>N(h2)</t>
  </si>
  <si>
    <t>PD</t>
  </si>
  <si>
    <t>D or K</t>
  </si>
  <si>
    <t>debt or threshold</t>
  </si>
  <si>
    <t>PD(V_T &lt; D)</t>
  </si>
  <si>
    <t>K</t>
  </si>
  <si>
    <t>strike</t>
  </si>
  <si>
    <t>debt notional</t>
  </si>
  <si>
    <t>debt maturity</t>
  </si>
  <si>
    <t>risk-free rate</t>
  </si>
  <si>
    <t>vol_E</t>
  </si>
  <si>
    <t>vol_V</t>
  </si>
  <si>
    <t>vol_V*V_0</t>
  </si>
  <si>
    <t>check</t>
  </si>
  <si>
    <t>Objective</t>
  </si>
  <si>
    <t>Variables</t>
  </si>
  <si>
    <t>Constrain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</si>
</sst>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0.0000"/>
    <numFmt numFmtId="169" formatCode="0.000000"/>
    <numFmt numFmtId="173" formatCode="0.000%"/>
    <numFmt numFmtId="174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0" borderId="0" applyNumberFormat="0" applyFill="0" applyBorder="0" applyAlignment="0" applyProtection="0"/>
    <xf numFmtId="0" fontId="1" fillId="5" borderId="3" applyNumberFormat="0" applyFont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3" fillId="3" borderId="1" xfId="3"/>
    <xf numFmtId="10" fontId="3" fillId="3" borderId="1" xfId="3" applyNumberFormat="1"/>
    <xf numFmtId="0" fontId="4" fillId="4" borderId="2" xfId="4"/>
    <xf numFmtId="10" fontId="4" fillId="4" borderId="2" xfId="4" applyNumberFormat="1"/>
    <xf numFmtId="0" fontId="6" fillId="0" borderId="0" xfId="7"/>
    <xf numFmtId="0" fontId="3" fillId="6" borderId="1" xfId="3" applyFill="1"/>
    <xf numFmtId="10" fontId="4" fillId="6" borderId="2" xfId="4" applyNumberFormat="1" applyFill="1"/>
    <xf numFmtId="10" fontId="3" fillId="6" borderId="1" xfId="3" applyNumberFormat="1" applyFill="1"/>
    <xf numFmtId="0" fontId="4" fillId="6" borderId="2" xfId="4" applyFill="1"/>
    <xf numFmtId="10" fontId="0" fillId="0" borderId="0" xfId="0" applyNumberFormat="1"/>
    <xf numFmtId="0" fontId="3" fillId="3" borderId="0" xfId="3" applyBorder="1"/>
    <xf numFmtId="0" fontId="6" fillId="0" borderId="0" xfId="7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" xfId="2" applyBorder="1"/>
    <xf numFmtId="10" fontId="2" fillId="2" borderId="1" xfId="2" applyNumberFormat="1" applyBorder="1"/>
    <xf numFmtId="0" fontId="7" fillId="0" borderId="0" xfId="0" applyFont="1"/>
    <xf numFmtId="0" fontId="7" fillId="0" borderId="0" xfId="0" applyFont="1" applyAlignment="1">
      <alignment horizontal="center"/>
    </xf>
    <xf numFmtId="173" fontId="0" fillId="0" borderId="0" xfId="1" applyNumberFormat="1" applyFont="1"/>
    <xf numFmtId="169" fontId="0" fillId="0" borderId="0" xfId="0" applyNumberFormat="1" applyAlignment="1">
      <alignment horizontal="center"/>
    </xf>
    <xf numFmtId="0" fontId="2" fillId="2" borderId="0" xfId="2"/>
    <xf numFmtId="167" fontId="0" fillId="6" borderId="0" xfId="0" applyNumberFormat="1" applyFill="1"/>
    <xf numFmtId="174" fontId="0" fillId="0" borderId="0" xfId="0" applyNumberFormat="1"/>
    <xf numFmtId="9" fontId="0" fillId="0" borderId="0" xfId="0" applyNumberFormat="1" applyAlignment="1">
      <alignment horizontal="center"/>
    </xf>
    <xf numFmtId="2" fontId="8" fillId="5" borderId="3" xfId="5" applyNumberFormat="1" applyFont="1" applyFill="1" applyBorder="1"/>
    <xf numFmtId="167" fontId="9" fillId="5" borderId="3" xfId="6" applyNumberFormat="1" applyFont="1"/>
    <xf numFmtId="174" fontId="9" fillId="5" borderId="3" xfId="6" applyNumberFormat="1" applyFont="1"/>
  </cellXfs>
  <cellStyles count="8">
    <cellStyle name="Explanatory Text" xfId="7" builtinId="53"/>
    <cellStyle name="Good" xfId="2" builtinId="26"/>
    <cellStyle name="Input" xfId="3" builtinId="20"/>
    <cellStyle name="Normal" xfId="0" builtinId="0"/>
    <cellStyle name="Note" xfId="6" builtinId="10"/>
    <cellStyle name="Output" xfId="4" builtinId="21"/>
    <cellStyle name="Percent" xfId="1" builtinId="5"/>
    <cellStyle name="Warning Text" xfId="5" builtinId="1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U47"/>
  <sheetViews>
    <sheetView tabSelected="1" workbookViewId="0">
      <selection activeCell="I11" sqref="I11"/>
    </sheetView>
    <sheetView workbookViewId="1">
      <selection activeCell="M5" sqref="M5"/>
    </sheetView>
  </sheetViews>
  <sheetFormatPr defaultRowHeight="15" x14ac:dyDescent="0.25"/>
  <cols>
    <col min="1" max="1" width="20.85546875" bestFit="1" customWidth="1"/>
    <col min="3" max="3" width="14.5703125" bestFit="1" customWidth="1"/>
    <col min="4" max="4" width="11.28515625" style="13" customWidth="1"/>
    <col min="9" max="9" width="11.140625" customWidth="1"/>
    <col min="10" max="10" width="12.85546875" customWidth="1"/>
    <col min="11" max="11" width="12" bestFit="1" customWidth="1"/>
    <col min="12" max="12" width="11.28515625" bestFit="1" customWidth="1"/>
    <col min="13" max="13" width="11.28515625" customWidth="1"/>
  </cols>
  <sheetData>
    <row r="2" spans="1:21" x14ac:dyDescent="0.25">
      <c r="D2" s="17"/>
    </row>
    <row r="3" spans="1:21" x14ac:dyDescent="0.25">
      <c r="D3" s="18"/>
    </row>
    <row r="6" spans="1:21" x14ac:dyDescent="0.25">
      <c r="A6" s="15" t="s">
        <v>2</v>
      </c>
      <c r="B6" s="15">
        <v>10</v>
      </c>
      <c r="C6" s="5" t="s">
        <v>30</v>
      </c>
      <c r="D6" s="14"/>
    </row>
    <row r="7" spans="1:21" x14ac:dyDescent="0.25">
      <c r="A7" s="15" t="s">
        <v>6</v>
      </c>
      <c r="B7" s="15">
        <v>1</v>
      </c>
      <c r="C7" s="5" t="s">
        <v>31</v>
      </c>
      <c r="D7" s="14"/>
    </row>
    <row r="8" spans="1:21" x14ac:dyDescent="0.25">
      <c r="A8" s="15" t="s">
        <v>3</v>
      </c>
      <c r="B8" s="16">
        <v>0.05</v>
      </c>
      <c r="C8" s="5" t="s">
        <v>32</v>
      </c>
      <c r="D8" s="14"/>
    </row>
    <row r="9" spans="1:21" x14ac:dyDescent="0.25">
      <c r="D9" s="14"/>
      <c r="I9" t="s">
        <v>37</v>
      </c>
      <c r="J9" t="s">
        <v>38</v>
      </c>
      <c r="L9" t="s">
        <v>39</v>
      </c>
      <c r="U9" t="str">
        <f>"aslkdjas"&amp;N11&amp;" AKDJA"</f>
        <v>aslkdjas0.0773105734503132 AKDJA</v>
      </c>
    </row>
    <row r="10" spans="1:21" x14ac:dyDescent="0.25">
      <c r="D10" s="18" t="s">
        <v>33</v>
      </c>
      <c r="E10" s="18" t="s">
        <v>4</v>
      </c>
      <c r="F10" s="17" t="s">
        <v>14</v>
      </c>
      <c r="G10" s="17" t="s">
        <v>15</v>
      </c>
      <c r="H10" s="17" t="s">
        <v>16</v>
      </c>
      <c r="I10" s="17" t="s">
        <v>0</v>
      </c>
      <c r="J10" s="17" t="s">
        <v>13</v>
      </c>
      <c r="K10" s="17" t="s">
        <v>34</v>
      </c>
      <c r="L10" s="17" t="s">
        <v>35</v>
      </c>
      <c r="M10" s="17" t="s">
        <v>36</v>
      </c>
      <c r="N10" t="s">
        <v>27</v>
      </c>
    </row>
    <row r="11" spans="1:21" x14ac:dyDescent="0.25">
      <c r="D11" s="24">
        <v>0.1</v>
      </c>
      <c r="E11" s="20">
        <f>(LN(J11/$B$6) + ($B$8 + 0.5*(K11^2))*$B$7)/(K11*SQRT($B$7))</f>
        <v>1.6017121702896224</v>
      </c>
      <c r="F11" s="20">
        <f t="shared" ref="F11:F16" si="0">E11-K11*SQRT($B$7)</f>
        <v>1.4233968438763633</v>
      </c>
      <c r="G11">
        <f t="shared" ref="G11:G16" si="1">_xlfn.NORM.S.DIST(E11,TRUE)</f>
        <v>0.94539036366891482</v>
      </c>
      <c r="H11">
        <f t="shared" ref="H11:H16" si="2">_xlfn.NORM.S.DIST(F11,TRUE)</f>
        <v>0.92268942654968678</v>
      </c>
      <c r="I11" s="25">
        <f t="shared" ref="I11:I16" si="3">J11*G11-$B$6*EXP(-$B$8*$B$7)*H11</f>
        <v>2.9999996636953341</v>
      </c>
      <c r="J11" s="26">
        <v>12.45717476967773</v>
      </c>
      <c r="K11" s="27">
        <v>0.17831532641325898</v>
      </c>
      <c r="L11">
        <f t="shared" ref="L11:L16" si="4">J11*K11</f>
        <v>2.2213051852420986</v>
      </c>
      <c r="M11">
        <f>(I11*D11)/G11</f>
        <v>0.31732919849667135</v>
      </c>
      <c r="N11" s="19">
        <f t="shared" ref="N11:N16" si="5">1-H11</f>
        <v>7.7310573450313225E-2</v>
      </c>
    </row>
    <row r="12" spans="1:21" x14ac:dyDescent="0.25">
      <c r="D12" s="24">
        <v>0.2</v>
      </c>
      <c r="E12" s="20">
        <f t="shared" ref="E11:E16" si="6">(LN(J12/$B$6) + ($B$8 + 0.5*(K12^2))*$B$7)/(K12*SQRT($B$7))</f>
        <v>1.6017121702896224</v>
      </c>
      <c r="F12" s="20">
        <f t="shared" si="0"/>
        <v>1.4233968438763633</v>
      </c>
      <c r="G12">
        <f t="shared" si="1"/>
        <v>0.94539036366891482</v>
      </c>
      <c r="H12">
        <f t="shared" si="2"/>
        <v>0.92268942654968678</v>
      </c>
      <c r="I12" s="25">
        <f t="shared" si="3"/>
        <v>2.9999996636953341</v>
      </c>
      <c r="J12" s="26">
        <v>12.45717476967773</v>
      </c>
      <c r="K12" s="27">
        <v>0.17831532641325898</v>
      </c>
      <c r="L12">
        <f t="shared" si="4"/>
        <v>2.2213051852420986</v>
      </c>
      <c r="M12">
        <f t="shared" ref="M12:M17" si="7">(I12*D12)/G12</f>
        <v>0.6346583969933427</v>
      </c>
      <c r="N12" s="19">
        <f t="shared" si="5"/>
        <v>7.7310573450313225E-2</v>
      </c>
    </row>
    <row r="13" spans="1:21" x14ac:dyDescent="0.25">
      <c r="A13" s="10"/>
      <c r="D13" s="24">
        <v>0.3</v>
      </c>
      <c r="E13" s="20">
        <f t="shared" si="6"/>
        <v>1.6017121702896224</v>
      </c>
      <c r="F13" s="20">
        <f t="shared" si="0"/>
        <v>1.4233968438763633</v>
      </c>
      <c r="G13">
        <f t="shared" si="1"/>
        <v>0.94539036366891482</v>
      </c>
      <c r="H13">
        <f t="shared" si="2"/>
        <v>0.92268942654968678</v>
      </c>
      <c r="I13" s="25">
        <f t="shared" si="3"/>
        <v>2.9999996636953341</v>
      </c>
      <c r="J13" s="26">
        <v>12.45717476967773</v>
      </c>
      <c r="K13" s="27">
        <v>0.17831532641325898</v>
      </c>
      <c r="L13">
        <f t="shared" si="4"/>
        <v>2.2213051852420986</v>
      </c>
      <c r="M13">
        <f t="shared" si="7"/>
        <v>0.9519875954900141</v>
      </c>
      <c r="N13" s="19">
        <f t="shared" si="5"/>
        <v>7.7310573450313225E-2</v>
      </c>
    </row>
    <row r="14" spans="1:21" x14ac:dyDescent="0.25">
      <c r="A14" s="23"/>
      <c r="D14" s="24">
        <v>0.4</v>
      </c>
      <c r="E14" s="20">
        <f t="shared" si="6"/>
        <v>1.6017121702896224</v>
      </c>
      <c r="F14" s="20">
        <f t="shared" si="0"/>
        <v>1.4233968438763633</v>
      </c>
      <c r="G14">
        <f t="shared" si="1"/>
        <v>0.94539036366891482</v>
      </c>
      <c r="H14">
        <f t="shared" si="2"/>
        <v>0.92268942654968678</v>
      </c>
      <c r="I14" s="25">
        <f t="shared" si="3"/>
        <v>2.9999996636953341</v>
      </c>
      <c r="J14" s="26">
        <v>12.45717476967773</v>
      </c>
      <c r="K14" s="27">
        <v>0.17831532641325898</v>
      </c>
      <c r="L14">
        <f t="shared" si="4"/>
        <v>2.2213051852420986</v>
      </c>
      <c r="M14">
        <f t="shared" si="7"/>
        <v>1.2693167939866854</v>
      </c>
      <c r="N14" s="19">
        <f t="shared" si="5"/>
        <v>7.7310573450313225E-2</v>
      </c>
    </row>
    <row r="15" spans="1:21" x14ac:dyDescent="0.25">
      <c r="D15" s="24">
        <v>0.5</v>
      </c>
      <c r="E15" s="20">
        <f t="shared" si="6"/>
        <v>1.6017121702896224</v>
      </c>
      <c r="F15" s="20">
        <f t="shared" si="0"/>
        <v>1.4233968438763633</v>
      </c>
      <c r="G15">
        <f t="shared" si="1"/>
        <v>0.94539036366891482</v>
      </c>
      <c r="H15">
        <f t="shared" si="2"/>
        <v>0.92268942654968678</v>
      </c>
      <c r="I15" s="25">
        <f t="shared" si="3"/>
        <v>2.9999996636953341</v>
      </c>
      <c r="J15" s="26">
        <v>12.45717476967773</v>
      </c>
      <c r="K15" s="27">
        <v>0.17831532641325898</v>
      </c>
      <c r="L15">
        <f t="shared" si="4"/>
        <v>2.2213051852420986</v>
      </c>
      <c r="M15">
        <f t="shared" si="7"/>
        <v>1.5866459924833569</v>
      </c>
      <c r="N15" s="19">
        <f t="shared" si="5"/>
        <v>7.7310573450313225E-2</v>
      </c>
    </row>
    <row r="16" spans="1:21" x14ac:dyDescent="0.25">
      <c r="D16" s="24">
        <v>0.6</v>
      </c>
      <c r="E16" s="20">
        <f t="shared" si="6"/>
        <v>1.9120376784540061</v>
      </c>
      <c r="F16" s="20">
        <f t="shared" si="0"/>
        <v>1.7637971259884604</v>
      </c>
      <c r="G16">
        <f t="shared" si="1"/>
        <v>0.9720643192841435</v>
      </c>
      <c r="H16">
        <f t="shared" si="2"/>
        <v>0.96111692921844161</v>
      </c>
      <c r="I16" s="25">
        <f t="shared" si="3"/>
        <v>2.9999999192661733</v>
      </c>
      <c r="J16" s="26">
        <v>12.491382219225708</v>
      </c>
      <c r="K16" s="27">
        <v>0.14824055246554566</v>
      </c>
      <c r="L16">
        <f t="shared" si="4"/>
        <v>1.8517294012363126</v>
      </c>
      <c r="M16">
        <f t="shared" si="7"/>
        <v>1.8517292691961744</v>
      </c>
      <c r="N16" s="19">
        <f t="shared" si="5"/>
        <v>3.8883070781558393E-2</v>
      </c>
      <c r="O16" s="21"/>
    </row>
    <row r="17" spans="4:15" x14ac:dyDescent="0.25">
      <c r="D17" s="24">
        <v>0.7</v>
      </c>
      <c r="E17" s="20">
        <f>(LN(J17/$B$6) + ($B$8 + 0.5*(K17^2))*$B$7)/(K17*SQRT($B$7))</f>
        <v>1.6017121702896224</v>
      </c>
      <c r="F17" s="20">
        <f>E17-K17*SQRT($B$7)</f>
        <v>1.4233968438763633</v>
      </c>
      <c r="G17">
        <f>_xlfn.NORM.S.DIST(E17,TRUE)</f>
        <v>0.94539036366891482</v>
      </c>
      <c r="H17">
        <f>_xlfn.NORM.S.DIST(F17,TRUE)</f>
        <v>0.92268942654968678</v>
      </c>
      <c r="I17" s="25">
        <f>J17*G17-$B$6*EXP(-$B$8*$B$7)*H17</f>
        <v>2.9999996636953341</v>
      </c>
      <c r="J17" s="26">
        <v>12.45717476967773</v>
      </c>
      <c r="K17" s="27">
        <v>0.17831532641325898</v>
      </c>
      <c r="L17">
        <f>J17*K17</f>
        <v>2.2213051852420986</v>
      </c>
      <c r="M17">
        <f t="shared" si="7"/>
        <v>2.2213043894766997</v>
      </c>
      <c r="N17" s="19">
        <f>1-H17</f>
        <v>7.7310573450313225E-2</v>
      </c>
      <c r="O17" s="21"/>
    </row>
    <row r="18" spans="4:15" x14ac:dyDescent="0.25">
      <c r="D18" s="24"/>
    </row>
    <row r="19" spans="4:15" x14ac:dyDescent="0.25">
      <c r="D19" s="24"/>
    </row>
    <row r="20" spans="4:15" x14ac:dyDescent="0.25">
      <c r="D20" s="24"/>
    </row>
    <row r="21" spans="4:15" x14ac:dyDescent="0.25">
      <c r="D21" s="24"/>
    </row>
    <row r="22" spans="4:15" x14ac:dyDescent="0.25">
      <c r="D22" s="24"/>
    </row>
    <row r="23" spans="4:15" x14ac:dyDescent="0.25">
      <c r="D23" s="24"/>
    </row>
    <row r="25" spans="4:15" x14ac:dyDescent="0.25">
      <c r="D25" s="14"/>
    </row>
    <row r="26" spans="4:15" x14ac:dyDescent="0.25">
      <c r="D26" s="14"/>
    </row>
    <row r="27" spans="4:15" x14ac:dyDescent="0.25">
      <c r="D27" s="14"/>
    </row>
    <row r="28" spans="4:15" x14ac:dyDescent="0.25">
      <c r="D28" s="14"/>
    </row>
    <row r="29" spans="4:15" x14ac:dyDescent="0.25">
      <c r="D29" s="14"/>
    </row>
    <row r="30" spans="4:15" x14ac:dyDescent="0.25">
      <c r="D30" s="14"/>
    </row>
    <row r="31" spans="4:15" x14ac:dyDescent="0.25">
      <c r="D31" s="14"/>
    </row>
    <row r="32" spans="4:15" x14ac:dyDescent="0.25">
      <c r="D32" s="14"/>
    </row>
    <row r="33" spans="4:4" x14ac:dyDescent="0.25">
      <c r="D33" s="14"/>
    </row>
    <row r="34" spans="4:4" x14ac:dyDescent="0.25">
      <c r="D34" s="14"/>
    </row>
    <row r="35" spans="4:4" x14ac:dyDescent="0.25">
      <c r="D35" s="14"/>
    </row>
    <row r="36" spans="4:4" x14ac:dyDescent="0.25">
      <c r="D36" s="14"/>
    </row>
    <row r="37" spans="4:4" x14ac:dyDescent="0.25">
      <c r="D37" s="14"/>
    </row>
    <row r="38" spans="4:4" x14ac:dyDescent="0.25">
      <c r="D38" s="14"/>
    </row>
    <row r="39" spans="4:4" x14ac:dyDescent="0.25">
      <c r="D39" s="14"/>
    </row>
    <row r="40" spans="4:4" x14ac:dyDescent="0.25">
      <c r="D40" s="14"/>
    </row>
    <row r="41" spans="4:4" x14ac:dyDescent="0.25">
      <c r="D41" s="14"/>
    </row>
    <row r="42" spans="4:4" x14ac:dyDescent="0.25">
      <c r="D42" s="14"/>
    </row>
    <row r="43" spans="4:4" x14ac:dyDescent="0.25">
      <c r="D43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K19"/>
  <sheetViews>
    <sheetView workbookViewId="0">
      <selection activeCell="I12" sqref="I12"/>
    </sheetView>
    <sheetView workbookViewId="1"/>
  </sheetViews>
  <sheetFormatPr defaultRowHeight="15" x14ac:dyDescent="0.25"/>
  <cols>
    <col min="3" max="3" width="14.5703125" bestFit="1" customWidth="1"/>
    <col min="6" max="6" width="10" bestFit="1" customWidth="1"/>
    <col min="10" max="10" width="12" bestFit="1" customWidth="1"/>
  </cols>
  <sheetData>
    <row r="3" spans="1:11" x14ac:dyDescent="0.25">
      <c r="A3" t="s">
        <v>0</v>
      </c>
      <c r="C3" s="5" t="s">
        <v>10</v>
      </c>
    </row>
    <row r="4" spans="1:11" x14ac:dyDescent="0.25">
      <c r="A4" s="1" t="s">
        <v>1</v>
      </c>
      <c r="B4" s="2">
        <v>0.5</v>
      </c>
      <c r="C4" s="5" t="s">
        <v>9</v>
      </c>
    </row>
    <row r="5" spans="1:11" x14ac:dyDescent="0.25">
      <c r="A5" s="1" t="s">
        <v>2</v>
      </c>
      <c r="B5" s="6">
        <v>70</v>
      </c>
      <c r="C5" s="5" t="s">
        <v>8</v>
      </c>
    </row>
    <row r="6" spans="1:11" x14ac:dyDescent="0.25">
      <c r="A6" s="1" t="s">
        <v>6</v>
      </c>
      <c r="B6" s="6">
        <v>4</v>
      </c>
      <c r="C6" s="5" t="s">
        <v>7</v>
      </c>
    </row>
    <row r="7" spans="1:11" x14ac:dyDescent="0.25">
      <c r="A7" s="1" t="s">
        <v>3</v>
      </c>
      <c r="B7" s="8">
        <v>0.05</v>
      </c>
      <c r="C7" s="5" t="s">
        <v>11</v>
      </c>
    </row>
    <row r="8" spans="1:11" x14ac:dyDescent="0.25">
      <c r="A8" s="11" t="s">
        <v>28</v>
      </c>
      <c r="B8">
        <v>60</v>
      </c>
    </row>
    <row r="9" spans="1:11" x14ac:dyDescent="0.25">
      <c r="A9" s="3" t="s">
        <v>5</v>
      </c>
      <c r="B9" s="7">
        <v>0.2</v>
      </c>
      <c r="C9" s="5" t="s">
        <v>12</v>
      </c>
    </row>
    <row r="10" spans="1:11" x14ac:dyDescent="0.25">
      <c r="A10" s="3" t="s">
        <v>13</v>
      </c>
      <c r="B10" s="9">
        <v>100</v>
      </c>
      <c r="E10" t="s">
        <v>18</v>
      </c>
    </row>
    <row r="11" spans="1:11" x14ac:dyDescent="0.25">
      <c r="E11" t="s">
        <v>4</v>
      </c>
      <c r="F11" t="s">
        <v>14</v>
      </c>
      <c r="G11" t="s">
        <v>15</v>
      </c>
      <c r="H11" t="s">
        <v>16</v>
      </c>
      <c r="I11" t="s">
        <v>0</v>
      </c>
      <c r="J11" t="s">
        <v>27</v>
      </c>
      <c r="K11" t="s">
        <v>17</v>
      </c>
    </row>
    <row r="12" spans="1:11" x14ac:dyDescent="0.25">
      <c r="E12">
        <f>(1/(B9*SQRT(B6)))*(LN(B10/B5)+(B7 + 0.5*B9^2)*B6)</f>
        <v>1.5916873598468313</v>
      </c>
      <c r="F12">
        <f>E12-B9*SQRT(B6)</f>
        <v>1.1916873598468314</v>
      </c>
      <c r="G12">
        <f>_xlfn.NORM.S.DIST(E12,TRUE)</f>
        <v>0.94427251506402787</v>
      </c>
      <c r="H12">
        <f>_xlfn.NORM.S.DIST(F12,TRUE)</f>
        <v>0.8833080719210763</v>
      </c>
      <c r="I12">
        <f>B10*G12-B5*EXP(-B7*B6)*H12</f>
        <v>43.803847701736579</v>
      </c>
      <c r="J12">
        <f>_xlfn.NORM.S.DIST(-F12,TRUE)</f>
        <v>0.11669192807892366</v>
      </c>
      <c r="K12">
        <f>B10-I12</f>
        <v>56.196152298263421</v>
      </c>
    </row>
    <row r="14" spans="1:11" x14ac:dyDescent="0.25">
      <c r="E14" t="s">
        <v>19</v>
      </c>
    </row>
    <row r="15" spans="1:11" x14ac:dyDescent="0.25">
      <c r="E15" t="s">
        <v>20</v>
      </c>
      <c r="F15" t="s">
        <v>21</v>
      </c>
      <c r="G15" t="s">
        <v>22</v>
      </c>
      <c r="H15" t="s">
        <v>23</v>
      </c>
      <c r="J15" t="s">
        <v>24</v>
      </c>
      <c r="K15" t="s">
        <v>17</v>
      </c>
    </row>
    <row r="16" spans="1:11" x14ac:dyDescent="0.25">
      <c r="E16">
        <f>(LN(B8/(EXP(B7*B6)*B10))+0.5*(B9^2)*B6)/(B9*SQRT(B6))</f>
        <v>-1.5770640594149765</v>
      </c>
      <c r="F16">
        <f>E16-B9*SQRT(B6)</f>
        <v>-1.9770640594149764</v>
      </c>
      <c r="G16">
        <f>_xlfn.NORM.S.DIST(E16,TRUE)</f>
        <v>5.7390392982352129E-2</v>
      </c>
      <c r="H16">
        <f>_xlfn.NORM.S.DIST(F16,TRUE)</f>
        <v>2.4017194842017732E-2</v>
      </c>
      <c r="J16">
        <f>G16+EXP(2*(B7-0.5*(B9^2))*LN(B8/B10)*(1/(B9^2)))*H16</f>
        <v>6.8552576459842529E-2</v>
      </c>
      <c r="K16">
        <f>EXP(-B7*B6)*(1-J16)*B5</f>
        <v>53.382325536930537</v>
      </c>
    </row>
    <row r="19" spans="1:2" x14ac:dyDescent="0.25">
      <c r="A19" t="s">
        <v>5</v>
      </c>
      <c r="B19">
        <f>(I12*B4)/(B10*G12)</f>
        <v>0.23194494705146848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</sheetPr>
  <dimension ref="A3:K19"/>
  <sheetViews>
    <sheetView workbookViewId="0">
      <selection activeCell="J12" sqref="J12"/>
    </sheetView>
    <sheetView workbookViewId="1">
      <selection activeCell="I12" sqref="I12"/>
    </sheetView>
  </sheetViews>
  <sheetFormatPr defaultRowHeight="15" x14ac:dyDescent="0.25"/>
  <cols>
    <col min="3" max="3" width="14.5703125" bestFit="1" customWidth="1"/>
    <col min="10" max="10" width="12" bestFit="1" customWidth="1"/>
  </cols>
  <sheetData>
    <row r="3" spans="1:11" x14ac:dyDescent="0.25">
      <c r="A3" t="s">
        <v>0</v>
      </c>
      <c r="B3">
        <v>3</v>
      </c>
      <c r="C3" s="5" t="s">
        <v>10</v>
      </c>
    </row>
    <row r="4" spans="1:11" x14ac:dyDescent="0.25">
      <c r="A4" s="1" t="s">
        <v>1</v>
      </c>
      <c r="B4" s="2">
        <v>0.5</v>
      </c>
      <c r="C4" s="5" t="s">
        <v>9</v>
      </c>
    </row>
    <row r="5" spans="1:11" x14ac:dyDescent="0.25">
      <c r="A5" s="1" t="s">
        <v>2</v>
      </c>
      <c r="B5" s="1">
        <v>5</v>
      </c>
      <c r="C5" s="5" t="s">
        <v>8</v>
      </c>
    </row>
    <row r="6" spans="1:11" x14ac:dyDescent="0.25">
      <c r="A6" s="1" t="s">
        <v>6</v>
      </c>
      <c r="B6" s="1">
        <v>1</v>
      </c>
      <c r="C6" s="5" t="s">
        <v>7</v>
      </c>
    </row>
    <row r="7" spans="1:11" x14ac:dyDescent="0.25">
      <c r="A7" s="1" t="s">
        <v>3</v>
      </c>
      <c r="B7" s="2">
        <v>0.02</v>
      </c>
      <c r="C7" s="5" t="s">
        <v>11</v>
      </c>
    </row>
    <row r="8" spans="1:11" x14ac:dyDescent="0.25">
      <c r="A8" s="11" t="s">
        <v>28</v>
      </c>
      <c r="B8">
        <v>5</v>
      </c>
      <c r="C8" s="12" t="s">
        <v>29</v>
      </c>
    </row>
    <row r="9" spans="1:11" x14ac:dyDescent="0.25">
      <c r="A9" s="3" t="s">
        <v>5</v>
      </c>
      <c r="B9" s="7">
        <v>0.20125374731495749</v>
      </c>
      <c r="C9" s="5" t="s">
        <v>12</v>
      </c>
    </row>
    <row r="10" spans="1:11" x14ac:dyDescent="0.25">
      <c r="A10" s="3" t="s">
        <v>13</v>
      </c>
      <c r="B10" s="9">
        <v>7.8972875438123902</v>
      </c>
      <c r="E10" t="s">
        <v>18</v>
      </c>
    </row>
    <row r="11" spans="1:11" x14ac:dyDescent="0.25">
      <c r="E11" t="s">
        <v>4</v>
      </c>
      <c r="F11" t="s">
        <v>14</v>
      </c>
      <c r="G11" t="s">
        <v>15</v>
      </c>
      <c r="H11" t="s">
        <v>16</v>
      </c>
      <c r="I11" t="s">
        <v>0</v>
      </c>
      <c r="J11" t="s">
        <v>27</v>
      </c>
      <c r="K11" t="s">
        <v>17</v>
      </c>
    </row>
    <row r="12" spans="1:11" x14ac:dyDescent="0.25">
      <c r="E12">
        <f>(1/(B9*SQRT(B6)))*(LN(B10/B5)+(B7 + 0.5*B9^2)*B6)</f>
        <v>2.4711737358235895</v>
      </c>
      <c r="F12">
        <f>E12-B9*SQRT(B6)</f>
        <v>2.2699199885086321</v>
      </c>
      <c r="G12">
        <f>_xlfn.NORM.S.DIST(E12,TRUE)</f>
        <v>0.99326648126201555</v>
      </c>
      <c r="H12">
        <f>_xlfn.NORM.S.DIST(F12,TRUE)</f>
        <v>0.98839378095230312</v>
      </c>
      <c r="I12" s="22">
        <f>B10*G12-B5*EXP(-B7*B6)*H12</f>
        <v>2.9999996461864029</v>
      </c>
      <c r="J12">
        <f>_xlfn.NORM.S.DIST(-F12,TRUE)</f>
        <v>1.160621904769688E-2</v>
      </c>
      <c r="K12">
        <f>B10-I12</f>
        <v>4.8972878976259873</v>
      </c>
    </row>
    <row r="14" spans="1:11" x14ac:dyDescent="0.25">
      <c r="E14" t="s">
        <v>19</v>
      </c>
    </row>
    <row r="15" spans="1:11" x14ac:dyDescent="0.25">
      <c r="E15" t="s">
        <v>20</v>
      </c>
      <c r="F15" t="s">
        <v>21</v>
      </c>
      <c r="G15" t="s">
        <v>22</v>
      </c>
      <c r="H15" t="s">
        <v>23</v>
      </c>
      <c r="J15" t="s">
        <v>24</v>
      </c>
      <c r="K15" t="s">
        <v>17</v>
      </c>
    </row>
    <row r="16" spans="1:11" x14ac:dyDescent="0.25">
      <c r="E16">
        <f>(LN(B8/(EXP(B7*B6)*B10))+0.5*(B9^2)*B6)/(B9*SQRT(B6))</f>
        <v>-2.2699199885086321</v>
      </c>
      <c r="F16">
        <f>E16-B9*SQRT(B6)</f>
        <v>-2.4711737358235895</v>
      </c>
      <c r="G16">
        <f>_xlfn.NORM.S.DIST(E16,TRUE)</f>
        <v>1.160621904769688E-2</v>
      </c>
      <c r="H16">
        <f>_xlfn.NORM.S.DIST(F16,TRUE)</f>
        <v>6.7335187379844227E-3</v>
      </c>
      <c r="J16">
        <f>G16+EXP(2*(B7-0.5*(B9^2))*LN(B8/B10)*(1/(B9^2)))*H16</f>
        <v>1.837807408597952E-2</v>
      </c>
      <c r="K16">
        <f>EXP(-B7*B6)*(1-J16)*B5</f>
        <v>4.8109225473487243</v>
      </c>
    </row>
    <row r="19" spans="1:2" x14ac:dyDescent="0.25">
      <c r="A19" t="s">
        <v>5</v>
      </c>
      <c r="B19">
        <f>(I12*B4)/(B10*G12)</f>
        <v>0.19122623598148214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/>
  </sheetPr>
  <dimension ref="A3:K19"/>
  <sheetViews>
    <sheetView workbookViewId="0">
      <selection activeCell="J12" sqref="J12"/>
    </sheetView>
    <sheetView tabSelected="1" workbookViewId="1">
      <selection activeCell="I12" sqref="I12"/>
    </sheetView>
  </sheetViews>
  <sheetFormatPr defaultRowHeight="15" x14ac:dyDescent="0.25"/>
  <cols>
    <col min="3" max="3" width="14.5703125" bestFit="1" customWidth="1"/>
    <col min="10" max="10" width="12" bestFit="1" customWidth="1"/>
  </cols>
  <sheetData>
    <row r="3" spans="1:11" x14ac:dyDescent="0.25">
      <c r="C3" s="5"/>
    </row>
    <row r="4" spans="1:11" x14ac:dyDescent="0.25">
      <c r="A4" s="1" t="s">
        <v>1</v>
      </c>
      <c r="B4" s="2">
        <v>0.7</v>
      </c>
      <c r="C4" s="5" t="s">
        <v>9</v>
      </c>
    </row>
    <row r="5" spans="1:11" x14ac:dyDescent="0.25">
      <c r="A5" s="1" t="s">
        <v>2</v>
      </c>
      <c r="B5" s="1">
        <v>10</v>
      </c>
      <c r="C5" s="5" t="s">
        <v>8</v>
      </c>
    </row>
    <row r="6" spans="1:11" x14ac:dyDescent="0.25">
      <c r="A6" s="1" t="s">
        <v>6</v>
      </c>
      <c r="B6" s="1">
        <v>1</v>
      </c>
      <c r="C6" s="5" t="s">
        <v>7</v>
      </c>
    </row>
    <row r="7" spans="1:11" x14ac:dyDescent="0.25">
      <c r="A7" s="1" t="s">
        <v>3</v>
      </c>
      <c r="B7" s="2">
        <v>0.05</v>
      </c>
      <c r="C7" s="5" t="s">
        <v>11</v>
      </c>
    </row>
    <row r="8" spans="1:11" x14ac:dyDescent="0.25">
      <c r="A8" s="11" t="s">
        <v>28</v>
      </c>
      <c r="B8">
        <v>5</v>
      </c>
      <c r="C8" s="12" t="s">
        <v>29</v>
      </c>
    </row>
    <row r="9" spans="1:11" x14ac:dyDescent="0.25">
      <c r="A9" s="3" t="s">
        <v>5</v>
      </c>
      <c r="B9" s="7">
        <v>0.2272153227380081</v>
      </c>
      <c r="C9" s="5" t="s">
        <v>12</v>
      </c>
    </row>
    <row r="10" spans="1:11" x14ac:dyDescent="0.25">
      <c r="A10" s="3" t="s">
        <v>13</v>
      </c>
      <c r="B10" s="9">
        <v>12.360812907778058</v>
      </c>
      <c r="E10" t="s">
        <v>18</v>
      </c>
    </row>
    <row r="11" spans="1:11" x14ac:dyDescent="0.25">
      <c r="E11" t="s">
        <v>4</v>
      </c>
      <c r="F11" t="s">
        <v>14</v>
      </c>
      <c r="G11" t="s">
        <v>15</v>
      </c>
      <c r="H11" t="s">
        <v>16</v>
      </c>
      <c r="I11" t="s">
        <v>0</v>
      </c>
      <c r="J11" t="s">
        <v>27</v>
      </c>
      <c r="K11" t="s">
        <v>17</v>
      </c>
    </row>
    <row r="12" spans="1:11" x14ac:dyDescent="0.25">
      <c r="E12">
        <f>(1/(B9*SQRT(B6)))*(LN(B10/B5)+(B7 + 0.5*B9^2)*B6)</f>
        <v>1.2664618041001392</v>
      </c>
      <c r="F12">
        <f>E12-B9*SQRT(B6)</f>
        <v>1.0392464813621312</v>
      </c>
      <c r="G12">
        <f>_xlfn.NORM.S.DIST(E12,TRUE)</f>
        <v>0.89732610201937624</v>
      </c>
      <c r="H12">
        <f>_xlfn.NORM.S.DIST(F12,TRUE)</f>
        <v>0.85065494095916061</v>
      </c>
      <c r="I12" s="22">
        <f>B10*G12-B5*EXP(-B7*B6)*H12</f>
        <v>2.9999999649545632</v>
      </c>
      <c r="J12">
        <f>_xlfn.NORM.S.DIST(-F12,TRUE)</f>
        <v>0.14934505904083933</v>
      </c>
      <c r="K12">
        <f>B10-I12</f>
        <v>9.360812942823495</v>
      </c>
    </row>
    <row r="14" spans="1:11" x14ac:dyDescent="0.25">
      <c r="E14" t="s">
        <v>19</v>
      </c>
    </row>
    <row r="15" spans="1:11" x14ac:dyDescent="0.25">
      <c r="E15" t="s">
        <v>20</v>
      </c>
      <c r="F15" t="s">
        <v>21</v>
      </c>
      <c r="G15" t="s">
        <v>22</v>
      </c>
      <c r="H15" t="s">
        <v>23</v>
      </c>
      <c r="J15" t="s">
        <v>24</v>
      </c>
      <c r="K15" t="s">
        <v>17</v>
      </c>
    </row>
    <row r="16" spans="1:11" x14ac:dyDescent="0.25">
      <c r="E16">
        <f>(LN(B8/(EXP(B7*B6)*B10))+0.5*(B9^2)*B6)/(B9*SQRT(B6))</f>
        <v>-4.0898646008064024</v>
      </c>
      <c r="F16">
        <f>E16-B9*SQRT(B6)</f>
        <v>-4.3170799235444104</v>
      </c>
      <c r="G16">
        <f>_xlfn.NORM.S.DIST(E16,TRUE)</f>
        <v>2.1581254084716831E-5</v>
      </c>
      <c r="H16">
        <f>_xlfn.NORM.S.DIST(F16,TRUE)</f>
        <v>7.9053460640755331E-6</v>
      </c>
      <c r="J16">
        <f>G16+EXP(2*(B7-0.5*(B9^2))*LN(B8/B10)*(1/(B9^2)))*H16</f>
        <v>2.4966702623102842E-5</v>
      </c>
      <c r="K16">
        <f>EXP(-B7*B6)*(1-J16)*B5</f>
        <v>9.5120567543854619</v>
      </c>
    </row>
    <row r="19" spans="1:2" x14ac:dyDescent="0.25">
      <c r="A19" t="s">
        <v>5</v>
      </c>
      <c r="B19">
        <f>(I12*B4)/(B10*G12)</f>
        <v>0.18933109892180808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K16"/>
  <sheetViews>
    <sheetView workbookViewId="0">
      <selection activeCell="E10" sqref="E10:K16"/>
    </sheetView>
    <sheetView workbookViewId="1"/>
  </sheetViews>
  <sheetFormatPr defaultRowHeight="15" x14ac:dyDescent="0.25"/>
  <cols>
    <col min="3" max="3" width="14.5703125" bestFit="1" customWidth="1"/>
    <col min="10" max="10" width="12" bestFit="1" customWidth="1"/>
  </cols>
  <sheetData>
    <row r="3" spans="1:11" x14ac:dyDescent="0.25">
      <c r="A3" t="s">
        <v>0</v>
      </c>
      <c r="B3">
        <v>3</v>
      </c>
      <c r="C3" s="5" t="s">
        <v>10</v>
      </c>
    </row>
    <row r="4" spans="1:11" x14ac:dyDescent="0.25">
      <c r="A4" s="1" t="s">
        <v>1</v>
      </c>
      <c r="B4" s="2"/>
      <c r="C4" s="5" t="s">
        <v>9</v>
      </c>
    </row>
    <row r="5" spans="1:11" x14ac:dyDescent="0.25">
      <c r="A5" s="1" t="s">
        <v>25</v>
      </c>
      <c r="B5" s="1">
        <v>30</v>
      </c>
      <c r="C5" s="5" t="s">
        <v>26</v>
      </c>
    </row>
    <row r="6" spans="1:11" x14ac:dyDescent="0.25">
      <c r="A6" s="1" t="s">
        <v>6</v>
      </c>
      <c r="B6" s="1">
        <v>5</v>
      </c>
      <c r="C6" s="5" t="s">
        <v>7</v>
      </c>
    </row>
    <row r="7" spans="1:11" x14ac:dyDescent="0.25">
      <c r="A7" s="1" t="s">
        <v>3</v>
      </c>
      <c r="B7" s="2">
        <v>0.03</v>
      </c>
      <c r="C7" s="5" t="s">
        <v>11</v>
      </c>
    </row>
    <row r="9" spans="1:11" x14ac:dyDescent="0.25">
      <c r="A9" s="3" t="s">
        <v>5</v>
      </c>
      <c r="B9" s="4">
        <v>0.33400000000000002</v>
      </c>
      <c r="C9" s="5" t="s">
        <v>12</v>
      </c>
    </row>
    <row r="10" spans="1:11" x14ac:dyDescent="0.25">
      <c r="A10" s="3" t="s">
        <v>13</v>
      </c>
      <c r="B10" s="3">
        <v>100</v>
      </c>
      <c r="E10" t="s">
        <v>18</v>
      </c>
    </row>
    <row r="11" spans="1:11" x14ac:dyDescent="0.25">
      <c r="E11" t="s">
        <v>4</v>
      </c>
      <c r="F11" t="s">
        <v>14</v>
      </c>
      <c r="G11" t="s">
        <v>15</v>
      </c>
      <c r="H11" t="s">
        <v>16</v>
      </c>
      <c r="I11" t="s">
        <v>0</v>
      </c>
      <c r="J11" t="s">
        <v>27</v>
      </c>
      <c r="K11" t="s">
        <v>17</v>
      </c>
    </row>
    <row r="12" spans="1:11" x14ac:dyDescent="0.25">
      <c r="E12">
        <f>(1/(B9*SQRT(B6)))*(LN(B10/B5)+(B7 + 0.5*B9^2)*B6)</f>
        <v>2.186342651738761</v>
      </c>
      <c r="F12">
        <f>E12-B9*SQRT(B6)</f>
        <v>1.4394959472538311</v>
      </c>
      <c r="G12">
        <f>_xlfn.NORM.S.DIST(E12,TRUE)</f>
        <v>0.98560472705747593</v>
      </c>
      <c r="H12">
        <f>_xlfn.NORM.S.DIST(F12,TRUE)</f>
        <v>0.92499497130124386</v>
      </c>
      <c r="I12">
        <f>B10*G12-B5*EXP(-B7*B6)*H12</f>
        <v>74.675956207186161</v>
      </c>
      <c r="J12">
        <f>_xlfn.NORM.S.DIST(-F12,TRUE)</f>
        <v>7.5005028698756165E-2</v>
      </c>
      <c r="K12">
        <f>B10-I12</f>
        <v>25.324043792813839</v>
      </c>
    </row>
    <row r="14" spans="1:11" x14ac:dyDescent="0.25">
      <c r="E14" t="s">
        <v>19</v>
      </c>
    </row>
    <row r="15" spans="1:11" x14ac:dyDescent="0.25">
      <c r="E15" t="s">
        <v>20</v>
      </c>
      <c r="F15" t="s">
        <v>21</v>
      </c>
      <c r="G15" t="s">
        <v>22</v>
      </c>
      <c r="H15" t="s">
        <v>23</v>
      </c>
      <c r="J15" t="s">
        <v>24</v>
      </c>
    </row>
    <row r="16" spans="1:11" x14ac:dyDescent="0.25">
      <c r="E16">
        <f>(LN(B5/(EXP(B7*B6)*B10))+0.5*(B9^2)*B6)/(B9*SQRT(B6))</f>
        <v>-1.4394959472538309</v>
      </c>
      <c r="F16">
        <f>E16-B9*SQRT(B6)</f>
        <v>-2.1863426517387605</v>
      </c>
      <c r="G16">
        <f>_xlfn.NORM.S.DIST(E16,TRUE)</f>
        <v>7.5005028698756221E-2</v>
      </c>
      <c r="H16">
        <f>_xlfn.NORM.S.DIST(F16,TRUE)</f>
        <v>1.4395272942524099E-2</v>
      </c>
      <c r="J16">
        <f>G16+EXP(2*(B7-0.5*(B9^2))*LN(B5/B10)*(1/(B9^2)))*H16</f>
        <v>0.10011638472299751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 1 (2)</vt:lpstr>
      <vt:lpstr>notes 1</vt:lpstr>
      <vt:lpstr>parts a and b</vt:lpstr>
      <vt:lpstr>parts a and b (2)</vt:lpstr>
      <vt:lpstr>notes 2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Sandoval, Tanya SIPC-ITD/ECM</dc:creator>
  <cp:lastModifiedBy>Sandoval, Tanya SIPC-ITD/ECM</cp:lastModifiedBy>
  <dcterms:created xsi:type="dcterms:W3CDTF">2016-07-26T20:02:31Z</dcterms:created>
  <dcterms:modified xsi:type="dcterms:W3CDTF">2016-07-27T16:51:43Z</dcterms:modified>
</cp:coreProperties>
</file>