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14385" yWindow="-15" windowWidth="14430" windowHeight="13035" tabRatio="814" activeTab="1"/>
  </bookViews>
  <sheets>
    <sheet name="BOOTSTRAP EXAMPLE" sheetId="18" r:id="rId1"/>
    <sheet name="DF" sheetId="19" r:id="rId2"/>
  </sheets>
  <definedNames>
    <definedName name="dt">'BOOTSTRAP EXAMPLE'!$B$11</definedName>
    <definedName name="RR">'BOOTSTRAP EXAMPLE'!$B$4</definedName>
    <definedName name="ST">#REF!</definedName>
    <definedName name="STRIKEVEC">#REF!</definedName>
  </definedNames>
  <calcPr calcId="145621" calcMode="manual" concurrentCalc="0"/>
</workbook>
</file>

<file path=xl/calcChain.xml><?xml version="1.0" encoding="utf-8"?>
<calcChain xmlns="http://schemas.openxmlformats.org/spreadsheetml/2006/main">
  <c r="B9" i="19" l="1"/>
  <c r="B7" i="19"/>
  <c r="I13" i="18"/>
  <c r="D9" i="19"/>
  <c r="E9" i="19"/>
  <c r="F9" i="19"/>
  <c r="G9" i="19"/>
  <c r="H9" i="19"/>
  <c r="I9" i="19"/>
  <c r="J9" i="19"/>
  <c r="K9" i="19"/>
  <c r="L9" i="19"/>
  <c r="C9" i="19"/>
  <c r="F10" i="18"/>
  <c r="G10" i="18"/>
  <c r="C13" i="18"/>
  <c r="C15" i="18"/>
  <c r="C17" i="18"/>
  <c r="C19" i="18"/>
  <c r="H11" i="18"/>
  <c r="I12" i="18"/>
  <c r="R12" i="18"/>
  <c r="D8" i="19"/>
  <c r="E8" i="19"/>
  <c r="F8" i="19"/>
  <c r="G8" i="19"/>
  <c r="H8" i="19"/>
  <c r="I8" i="19"/>
  <c r="J8" i="19"/>
  <c r="K8" i="19"/>
  <c r="L8" i="19"/>
  <c r="C8" i="19"/>
  <c r="D7" i="19"/>
  <c r="E7" i="19"/>
  <c r="F7" i="19"/>
  <c r="G7" i="19"/>
  <c r="H7" i="19"/>
  <c r="I7" i="19"/>
  <c r="J7" i="19"/>
  <c r="K7" i="19"/>
  <c r="L7" i="19"/>
  <c r="C7" i="19"/>
  <c r="B13" i="18"/>
  <c r="B14" i="18"/>
  <c r="S14" i="18"/>
  <c r="B15" i="18"/>
  <c r="B16" i="18"/>
  <c r="S16" i="18"/>
  <c r="B17" i="18"/>
  <c r="B18" i="18"/>
  <c r="S18" i="18"/>
  <c r="B19" i="18"/>
  <c r="B20" i="18"/>
  <c r="S20" i="18"/>
  <c r="B12" i="18"/>
  <c r="S12" i="18"/>
  <c r="A11" i="18"/>
  <c r="E11" i="18"/>
  <c r="S19" i="18"/>
  <c r="G11" i="18"/>
  <c r="F11" i="18"/>
  <c r="S17" i="18"/>
  <c r="S13" i="18"/>
  <c r="I17" i="18"/>
  <c r="S15" i="18"/>
  <c r="I20" i="18"/>
  <c r="I16" i="18"/>
  <c r="I19" i="18"/>
  <c r="I15" i="18"/>
  <c r="I18" i="18"/>
  <c r="I14" i="18"/>
  <c r="T12" i="18"/>
  <c r="A12" i="18"/>
  <c r="A13" i="18"/>
  <c r="A14" i="18"/>
  <c r="A15" i="18"/>
  <c r="A16" i="18"/>
  <c r="A17" i="18"/>
  <c r="A18" i="18"/>
  <c r="A19" i="18"/>
  <c r="A20" i="18"/>
  <c r="U12" i="18"/>
  <c r="H12" i="18"/>
  <c r="G12" i="18"/>
  <c r="E12" i="18"/>
  <c r="F12" i="18"/>
  <c r="U13" i="18"/>
  <c r="J15" i="18"/>
  <c r="J13" i="18"/>
  <c r="R13" i="18"/>
  <c r="T13" i="18"/>
  <c r="J18" i="18"/>
  <c r="J17" i="18"/>
  <c r="J20" i="18"/>
  <c r="J19" i="18"/>
  <c r="J14" i="18"/>
  <c r="J16" i="18"/>
  <c r="H13" i="18"/>
  <c r="G13" i="18"/>
  <c r="E13" i="18"/>
  <c r="F13" i="18"/>
  <c r="U14" i="18"/>
  <c r="K16" i="18"/>
  <c r="K18" i="18"/>
  <c r="K17" i="18"/>
  <c r="K20" i="18"/>
  <c r="K15" i="18"/>
  <c r="K14" i="18"/>
  <c r="R14" i="18"/>
  <c r="T14" i="18"/>
  <c r="K19" i="18"/>
  <c r="H14" i="18"/>
  <c r="L18" i="18"/>
  <c r="G14" i="18"/>
  <c r="E14" i="18"/>
  <c r="L17" i="18"/>
  <c r="F14" i="18"/>
  <c r="L16" i="18"/>
  <c r="U15" i="18"/>
  <c r="L20" i="18"/>
  <c r="L19" i="18"/>
  <c r="L15" i="18"/>
  <c r="R15" i="18"/>
  <c r="T15" i="18"/>
  <c r="H15" i="18"/>
  <c r="G15" i="18"/>
  <c r="E15" i="18"/>
  <c r="M17" i="18"/>
  <c r="M19" i="18"/>
  <c r="U16" i="18"/>
  <c r="F15" i="18"/>
  <c r="M18" i="18"/>
  <c r="M20" i="18"/>
  <c r="M16" i="18"/>
  <c r="R16" i="18"/>
  <c r="T16" i="18"/>
  <c r="H16" i="18"/>
  <c r="G16" i="18"/>
  <c r="E16" i="18"/>
  <c r="N18" i="18"/>
  <c r="F16" i="18"/>
  <c r="N20" i="18"/>
  <c r="U17" i="18"/>
  <c r="N17" i="18"/>
  <c r="R17" i="18"/>
  <c r="T17" i="18"/>
  <c r="N19" i="18"/>
  <c r="H17" i="18"/>
  <c r="G17" i="18"/>
  <c r="E17" i="18"/>
  <c r="F17" i="18"/>
  <c r="O20" i="18"/>
  <c r="O19" i="18"/>
  <c r="U18" i="18"/>
  <c r="O18" i="18"/>
  <c r="R18" i="18"/>
  <c r="T18" i="18"/>
  <c r="H18" i="18"/>
  <c r="F18" i="18"/>
  <c r="E18" i="18"/>
  <c r="P20" i="18"/>
  <c r="P19" i="18"/>
  <c r="R19" i="18"/>
  <c r="T19" i="18"/>
  <c r="U19" i="18"/>
  <c r="G18" i="18"/>
  <c r="H19" i="18"/>
  <c r="G19" i="18"/>
  <c r="E19" i="18"/>
  <c r="F19" i="18"/>
  <c r="Q20" i="18"/>
  <c r="R20" i="18"/>
  <c r="T20" i="18"/>
  <c r="U20" i="18"/>
  <c r="H20" i="18"/>
  <c r="F20" i="18"/>
  <c r="E20" i="18"/>
  <c r="G20" i="18"/>
</calcChain>
</file>

<file path=xl/sharedStrings.xml><?xml version="1.0" encoding="utf-8"?>
<sst xmlns="http://schemas.openxmlformats.org/spreadsheetml/2006/main" count="50" uniqueCount="50">
  <si>
    <t>DF</t>
  </si>
  <si>
    <t>PROBABILITY OF DEFAULT</t>
  </si>
  <si>
    <t>TIME (Years)</t>
  </si>
  <si>
    <t>dt</t>
  </si>
  <si>
    <t>MARKET</t>
  </si>
  <si>
    <t>IMPLIED</t>
  </si>
  <si>
    <t>Recovery Rate</t>
  </si>
  <si>
    <t>first term</t>
  </si>
  <si>
    <t>sum</t>
  </si>
  <si>
    <t>last term</t>
  </si>
  <si>
    <t>quotient</t>
  </si>
  <si>
    <t>6M</t>
  </si>
  <si>
    <t>1Y</t>
  </si>
  <si>
    <t>2Y</t>
  </si>
  <si>
    <t>3Y</t>
  </si>
  <si>
    <t>4Y</t>
  </si>
  <si>
    <t>5Y</t>
  </si>
  <si>
    <t>7Y</t>
  </si>
  <si>
    <t>10Y</t>
  </si>
  <si>
    <t>20Y</t>
  </si>
  <si>
    <t>30Y</t>
  </si>
  <si>
    <t xml:space="preserve">Maturity </t>
  </si>
  <si>
    <t>months:</t>
  </si>
  <si>
    <t>years:</t>
  </si>
  <si>
    <t>Taken from BoE OIS spot curve</t>
  </si>
  <si>
    <t>%</t>
  </si>
  <si>
    <t>1st term</t>
  </si>
  <si>
    <t>2nd term</t>
  </si>
  <si>
    <t>3rd term</t>
  </si>
  <si>
    <t>4th term</t>
  </si>
  <si>
    <t>5th term</t>
  </si>
  <si>
    <t>6th term</t>
  </si>
  <si>
    <t>7th term</t>
  </si>
  <si>
    <t>8th term</t>
  </si>
  <si>
    <t>9th term</t>
  </si>
  <si>
    <t>AirFrance CDS taken from Reuters (AIRF.PA)</t>
  </si>
  <si>
    <t>HAZARD RATES</t>
  </si>
  <si>
    <t>Lambda</t>
  </si>
  <si>
    <t>P(t-1)-P(t)</t>
  </si>
  <si>
    <t>CDS</t>
  </si>
  <si>
    <t>PD</t>
  </si>
  <si>
    <t>P(t)</t>
  </si>
  <si>
    <t>PD_cum</t>
  </si>
  <si>
    <t>1-P(t)</t>
  </si>
  <si>
    <t>PERIOD DEFAULT PROB</t>
  </si>
  <si>
    <t>CUM DEFAULT PROB</t>
  </si>
  <si>
    <t>CUM SURVIVAL PROB</t>
  </si>
  <si>
    <t>P_cum</t>
  </si>
  <si>
    <t>DF(0, T)</t>
  </si>
  <si>
    <t>DF(T, T+0.5)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</si>
</sst>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000"/>
    <numFmt numFmtId="165" formatCode="0.0000%"/>
    <numFmt numFmtId="166" formatCode="0.0"/>
    <numFmt numFmtId="167" formatCode="dd\ mmm\ yy"/>
    <numFmt numFmtId="168" formatCode="0.00000000"/>
    <numFmt numFmtId="169" formatCode="_-* #,##0.000000_-;\-* #,##0.000000_-;_-* &quot;-&quot;??_-;_-@_-"/>
    <numFmt numFmtId="170" formatCode="0.0000000000%"/>
    <numFmt numFmtId="171" formatCode="0.0000000000000%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BFBFBF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53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242424"/>
        <bgColor indexed="64"/>
      </patternFill>
    </fill>
    <fill>
      <patternFill patternType="solid">
        <fgColor rgb="FF2866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4" borderId="6" applyNumberFormat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3" fillId="0" borderId="0"/>
  </cellStyleXfs>
  <cellXfs count="44">
    <xf numFmtId="0" fontId="0" fillId="0" borderId="0" xfId="0"/>
    <xf numFmtId="0" fontId="6" fillId="5" borderId="0" xfId="5" applyFont="1" applyFill="1" applyAlignment="1">
      <alignment wrapText="1"/>
    </xf>
    <xf numFmtId="0" fontId="6" fillId="6" borderId="0" xfId="5" applyFont="1" applyFill="1" applyAlignment="1">
      <alignment wrapText="1"/>
    </xf>
    <xf numFmtId="0" fontId="0" fillId="0" borderId="0" xfId="0" applyFill="1"/>
    <xf numFmtId="0" fontId="7" fillId="0" borderId="0" xfId="8"/>
    <xf numFmtId="15" fontId="8" fillId="0" borderId="0" xfId="8" applyNumberFormat="1" applyFont="1" applyAlignment="1">
      <alignment horizontal="right"/>
    </xf>
    <xf numFmtId="0" fontId="8" fillId="0" borderId="0" xfId="8" applyNumberFormat="1" applyFont="1" applyAlignment="1">
      <alignment horizontal="right"/>
    </xf>
    <xf numFmtId="0" fontId="9" fillId="2" borderId="1" xfId="0" applyFont="1" applyFill="1" applyBorder="1" applyAlignment="1">
      <alignment horizontal="left"/>
    </xf>
    <xf numFmtId="0" fontId="10" fillId="0" borderId="0" xfId="0" applyFont="1"/>
    <xf numFmtId="0" fontId="11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3" borderId="0" xfId="0" applyFont="1" applyFill="1"/>
    <xf numFmtId="9" fontId="5" fillId="4" borderId="6" xfId="3" applyNumberFormat="1" applyAlignment="1">
      <alignment horizontal="center"/>
    </xf>
    <xf numFmtId="0" fontId="12" fillId="0" borderId="2" xfId="0" applyFont="1" applyFill="1" applyBorder="1" applyAlignment="1">
      <alignment horizontal="center"/>
    </xf>
    <xf numFmtId="166" fontId="5" fillId="4" borderId="7" xfId="3" applyNumberFormat="1" applyFont="1" applyBorder="1" applyAlignment="1">
      <alignment horizontal="center"/>
    </xf>
    <xf numFmtId="0" fontId="10" fillId="0" borderId="7" xfId="0" applyNumberFormat="1" applyFont="1" applyBorder="1" applyAlignment="1">
      <alignment horizontal="center"/>
    </xf>
    <xf numFmtId="9" fontId="10" fillId="0" borderId="7" xfId="0" applyNumberFormat="1" applyFont="1" applyBorder="1"/>
    <xf numFmtId="169" fontId="5" fillId="4" borderId="7" xfId="3" applyNumberFormat="1" applyFont="1" applyBorder="1" applyAlignment="1">
      <alignment horizontal="center"/>
    </xf>
    <xf numFmtId="169" fontId="10" fillId="0" borderId="7" xfId="1" applyNumberFormat="1" applyFont="1" applyBorder="1" applyAlignment="1">
      <alignment horizontal="center"/>
    </xf>
    <xf numFmtId="166" fontId="10" fillId="0" borderId="7" xfId="0" applyNumberFormat="1" applyFont="1" applyBorder="1" applyAlignment="1">
      <alignment horizontal="center"/>
    </xf>
    <xf numFmtId="0" fontId="5" fillId="4" borderId="7" xfId="3" applyNumberFormat="1" applyFont="1" applyBorder="1" applyAlignment="1">
      <alignment horizontal="center"/>
    </xf>
    <xf numFmtId="43" fontId="5" fillId="4" borderId="7" xfId="3" applyNumberFormat="1" applyFont="1" applyBorder="1" applyAlignment="1">
      <alignment horizontal="center"/>
    </xf>
    <xf numFmtId="0" fontId="10" fillId="0" borderId="0" xfId="0" applyFont="1" applyFill="1"/>
    <xf numFmtId="0" fontId="6" fillId="0" borderId="0" xfId="5" applyFont="1" applyFill="1" applyAlignment="1">
      <alignment wrapText="1"/>
    </xf>
    <xf numFmtId="165" fontId="10" fillId="0" borderId="7" xfId="0" applyNumberFormat="1" applyFont="1" applyBorder="1" applyAlignment="1">
      <alignment horizontal="center"/>
    </xf>
    <xf numFmtId="165" fontId="5" fillId="4" borderId="7" xfId="3" applyNumberFormat="1" applyFont="1" applyBorder="1" applyAlignment="1">
      <alignment horizontal="center"/>
    </xf>
    <xf numFmtId="165" fontId="10" fillId="7" borderId="7" xfId="0" applyNumberFormat="1" applyFont="1" applyFill="1" applyBorder="1" applyAlignment="1">
      <alignment horizontal="center"/>
    </xf>
    <xf numFmtId="43" fontId="10" fillId="7" borderId="7" xfId="1" applyFont="1" applyFill="1" applyBorder="1" applyAlignment="1">
      <alignment horizontal="center"/>
    </xf>
    <xf numFmtId="15" fontId="8" fillId="0" borderId="5" xfId="8" applyNumberFormat="1" applyFont="1" applyBorder="1" applyAlignment="1">
      <alignment horizontal="right"/>
    </xf>
    <xf numFmtId="2" fontId="8" fillId="0" borderId="5" xfId="8" applyNumberFormat="1" applyFont="1" applyBorder="1" applyAlignment="1">
      <alignment horizontal="right"/>
    </xf>
    <xf numFmtId="167" fontId="8" fillId="0" borderId="5" xfId="8" applyNumberFormat="1" applyFont="1" applyFill="1" applyBorder="1" applyAlignment="1">
      <alignment horizontal="right"/>
    </xf>
    <xf numFmtId="164" fontId="7" fillId="8" borderId="5" xfId="8" applyNumberFormat="1" applyFill="1" applyBorder="1"/>
    <xf numFmtId="165" fontId="7" fillId="0" borderId="5" xfId="4" applyNumberFormat="1" applyFont="1" applyFill="1" applyBorder="1"/>
    <xf numFmtId="168" fontId="0" fillId="0" borderId="5" xfId="0" applyNumberFormat="1" applyFill="1" applyBorder="1"/>
    <xf numFmtId="165" fontId="10" fillId="0" borderId="7" xfId="4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5" xfId="0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2" applyAlignment="1">
      <alignment horizontal="left"/>
    </xf>
    <xf numFmtId="170" fontId="10" fillId="0" borderId="7" xfId="4" applyNumberFormat="1" applyFont="1" applyBorder="1" applyAlignment="1">
      <alignment horizontal="center"/>
    </xf>
    <xf numFmtId="171" fontId="10" fillId="0" borderId="7" xfId="0" applyNumberFormat="1" applyFont="1" applyBorder="1" applyAlignment="1">
      <alignment horizontal="center"/>
    </xf>
    <xf numFmtId="171" fontId="10" fillId="7" borderId="7" xfId="0" applyNumberFormat="1" applyFont="1" applyFill="1" applyBorder="1" applyAlignment="1">
      <alignment horizontal="center"/>
    </xf>
  </cellXfs>
  <cellStyles count="10">
    <cellStyle name="Comma" xfId="1" builtinId="3"/>
    <cellStyle name="Comma 2" xfId="7"/>
    <cellStyle name="Heading 4" xfId="2" builtinId="19"/>
    <cellStyle name="Input" xfId="3" builtinId="20"/>
    <cellStyle name="Normal" xfId="0" builtinId="0"/>
    <cellStyle name="Normal 2" xfId="5"/>
    <cellStyle name="Normal 2 2" xfId="9"/>
    <cellStyle name="Normal 2 3" xfId="8"/>
    <cellStyle name="Normal 3" xfId="6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GB" sz="1800"/>
              <a:t>Default Probability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'BOOTSTRAP EXAMPLE'!$F$9</c:f>
              <c:strCache>
                <c:ptCount val="1"/>
                <c:pt idx="0">
                  <c:v>PD</c:v>
                </c:pt>
              </c:strCache>
            </c:strRef>
          </c:tx>
          <c:xVal>
            <c:numRef>
              <c:f>'BOOTSTRAP EXAMPLE'!$A$10:$A$20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'BOOTSTRAP EXAMPLE'!$F$10:$F$20</c:f>
              <c:numCache>
                <c:formatCode>0.0000000000000%</c:formatCode>
                <c:ptCount val="11"/>
                <c:pt idx="0">
                  <c:v>0</c:v>
                </c:pt>
                <c:pt idx="1">
                  <c:v>9.4433071386118561E-3</c:v>
                </c:pt>
                <c:pt idx="2">
                  <c:v>1.250518150293134E-2</c:v>
                </c:pt>
                <c:pt idx="3">
                  <c:v>1.8864387026094831E-2</c:v>
                </c:pt>
                <c:pt idx="4">
                  <c:v>2.3832815903738647E-2</c:v>
                </c:pt>
                <c:pt idx="5">
                  <c:v>2.8509922892786532E-2</c:v>
                </c:pt>
                <c:pt idx="6">
                  <c:v>3.2874818742636869E-2</c:v>
                </c:pt>
                <c:pt idx="7">
                  <c:v>3.4658008104643034E-2</c:v>
                </c:pt>
                <c:pt idx="8">
                  <c:v>3.7793749030792023E-2</c:v>
                </c:pt>
                <c:pt idx="9">
                  <c:v>3.9425351524786989E-2</c:v>
                </c:pt>
                <c:pt idx="10">
                  <c:v>4.1696931324958331E-2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4304"/>
        <c:axId val="72756224"/>
      </c:scatterChart>
      <c:valAx>
        <c:axId val="72754304"/>
        <c:scaling>
          <c:orientation val="minMax"/>
          <c:max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2756224"/>
        <c:crosses val="autoZero"/>
        <c:crossBetween val="midCat"/>
        <c:majorUnit val="0.5"/>
      </c:valAx>
      <c:valAx>
        <c:axId val="72756224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727543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Hazard Rate Term Structure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'BOOTSTRAP EXAMPLE'!$A$11:$A$20</c:f>
              <c:numCache>
                <c:formatCode>0.0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'BOOTSTRAP EXAMPLE'!$E$11:$E$20</c:f>
              <c:numCache>
                <c:formatCode>0.0000000000%</c:formatCode>
                <c:ptCount val="10"/>
                <c:pt idx="0">
                  <c:v>1.8976355744616674E-2</c:v>
                </c:pt>
                <c:pt idx="1">
                  <c:v>2.2192940233669186E-2</c:v>
                </c:pt>
                <c:pt idx="2">
                  <c:v>2.7779399132555064E-2</c:v>
                </c:pt>
                <c:pt idx="3">
                  <c:v>3.3414940988517092E-2</c:v>
                </c:pt>
                <c:pt idx="4">
                  <c:v>3.9113765643875281E-2</c:v>
                </c:pt>
                <c:pt idx="5">
                  <c:v>4.490324151186631E-2</c:v>
                </c:pt>
                <c:pt idx="6">
                  <c:v>5.0049513190899723E-2</c:v>
                </c:pt>
                <c:pt idx="7">
                  <c:v>5.5312021692614927E-2</c:v>
                </c:pt>
                <c:pt idx="8">
                  <c:v>6.0374976560801562E-2</c:v>
                </c:pt>
                <c:pt idx="9">
                  <c:v>6.5590975003326585E-2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-10"/>
        <c:axId val="72764032"/>
        <c:axId val="72798976"/>
      </c:barChart>
      <c:catAx>
        <c:axId val="7276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2798976"/>
        <c:crosses val="autoZero"/>
        <c:auto val="1"/>
        <c:lblAlgn val="ctr"/>
        <c:lblOffset val="100"/>
        <c:noMultiLvlLbl val="0"/>
      </c:catAx>
      <c:valAx>
        <c:axId val="7279897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72764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Cumulative distributions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'BOOTSTRAP EXAMPLE'!$G$9</c:f>
              <c:strCache>
                <c:ptCount val="1"/>
                <c:pt idx="0">
                  <c:v>PD_cum</c:v>
                </c:pt>
              </c:strCache>
            </c:strRef>
          </c:tx>
          <c:xVal>
            <c:numRef>
              <c:f>'BOOTSTRAP EXAMPLE'!$A$10:$A$20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'BOOTSTRAP EXAMPLE'!$G$10:$G$20</c:f>
              <c:numCache>
                <c:formatCode>0.0000%</c:formatCode>
                <c:ptCount val="11"/>
                <c:pt idx="0">
                  <c:v>0</c:v>
                </c:pt>
                <c:pt idx="1">
                  <c:v>9.4433071386118561E-3</c:v>
                </c:pt>
                <c:pt idx="2">
                  <c:v>2.1948488641543196E-2</c:v>
                </c:pt>
                <c:pt idx="3">
                  <c:v>4.0812875667638027E-2</c:v>
                </c:pt>
                <c:pt idx="4">
                  <c:v>6.4645691571376673E-2</c:v>
                </c:pt>
                <c:pt idx="5">
                  <c:v>9.3155614464163206E-2</c:v>
                </c:pt>
                <c:pt idx="6">
                  <c:v>0.12603043320680007</c:v>
                </c:pt>
                <c:pt idx="7">
                  <c:v>0.16068844131144311</c:v>
                </c:pt>
                <c:pt idx="8">
                  <c:v>0.19848219034223513</c:v>
                </c:pt>
                <c:pt idx="9">
                  <c:v>0.23790754186702212</c:v>
                </c:pt>
                <c:pt idx="10">
                  <c:v>0.27960447319198045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'BOOTSTRAP EXAMPLE'!$H$9</c:f>
              <c:strCache>
                <c:ptCount val="1"/>
                <c:pt idx="0">
                  <c:v>P_cum</c:v>
                </c:pt>
              </c:strCache>
            </c:strRef>
          </c:tx>
          <c:xVal>
            <c:numRef>
              <c:f>'BOOTSTRAP EXAMPLE'!$A$10:$A$20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'BOOTSTRAP EXAMPLE'!$H$10:$H$20</c:f>
              <c:numCache>
                <c:formatCode>0.0000%</c:formatCode>
                <c:ptCount val="11"/>
                <c:pt idx="0">
                  <c:v>1</c:v>
                </c:pt>
                <c:pt idx="1">
                  <c:v>0.99055669286138814</c:v>
                </c:pt>
                <c:pt idx="2">
                  <c:v>0.9780515113584568</c:v>
                </c:pt>
                <c:pt idx="3">
                  <c:v>0.95918712433236197</c:v>
                </c:pt>
                <c:pt idx="4">
                  <c:v>0.93535430842862333</c:v>
                </c:pt>
                <c:pt idx="5">
                  <c:v>0.90684438553583679</c:v>
                </c:pt>
                <c:pt idx="6">
                  <c:v>0.87396956679319993</c:v>
                </c:pt>
                <c:pt idx="7">
                  <c:v>0.83931155868855689</c:v>
                </c:pt>
                <c:pt idx="8">
                  <c:v>0.80151780965776487</c:v>
                </c:pt>
                <c:pt idx="9">
                  <c:v>0.76209245813297788</c:v>
                </c:pt>
                <c:pt idx="10">
                  <c:v>0.72039552680801955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19328"/>
        <c:axId val="80821248"/>
      </c:scatterChart>
      <c:valAx>
        <c:axId val="80819328"/>
        <c:scaling>
          <c:orientation val="minMax"/>
          <c:max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0821248"/>
        <c:crosses val="autoZero"/>
        <c:crossBetween val="midCat"/>
      </c:valAx>
      <c:valAx>
        <c:axId val="808212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80819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14350186640885"/>
          <c:y val="0.14332729509678346"/>
          <c:w val="0.12918374051061229"/>
          <c:h val="0.18564321796543823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83343</xdr:colOff>
      <xdr:row>22</xdr:row>
      <xdr:rowOff>119060</xdr:rowOff>
    </xdr:from>
    <xdr:to>
      <xdr:col>16</xdr:col>
      <xdr:colOff>678656</xdr:colOff>
      <xdr:row>48</xdr:row>
      <xdr:rowOff>166685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1238247</xdr:colOff>
      <xdr:row>22</xdr:row>
      <xdr:rowOff>158351</xdr:rowOff>
    </xdr:from>
    <xdr:to>
      <xdr:col>8</xdr:col>
      <xdr:colOff>702469</xdr:colOff>
      <xdr:row>49</xdr:row>
      <xdr:rowOff>83343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71436</xdr:colOff>
      <xdr:row>49</xdr:row>
      <xdr:rowOff>146446</xdr:rowOff>
    </xdr:from>
    <xdr:to>
      <xdr:col>16</xdr:col>
      <xdr:colOff>666750</xdr:colOff>
      <xdr:row>72</xdr:row>
      <xdr:rowOff>166686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showGridLines="0" topLeftCell="A2" zoomScale="80" zoomScaleNormal="80" workbookViewId="0">
      <selection activeCell="F11" sqref="F11"/>
    </sheetView>
  </sheetViews>
  <sheetFormatPr defaultColWidth="11.42578125" defaultRowHeight="14.25" x14ac:dyDescent="0.2"/>
  <cols>
    <col min="1" max="1" width="16.5703125" style="8" customWidth="1"/>
    <col min="2" max="3" width="13.42578125" style="8" customWidth="1"/>
    <col min="4" max="5" width="23.42578125" style="8" customWidth="1"/>
    <col min="6" max="6" width="23.85546875" style="8" customWidth="1"/>
    <col min="7" max="7" width="23.7109375" style="8" bestFit="1" customWidth="1"/>
    <col min="8" max="8" width="24.140625" style="8" bestFit="1" customWidth="1"/>
    <col min="9" max="9" width="18.7109375" style="8" customWidth="1"/>
    <col min="10" max="10" width="16.42578125" style="8" customWidth="1"/>
    <col min="11" max="11" width="15" style="8" customWidth="1"/>
    <col min="12" max="17" width="16" style="8" customWidth="1"/>
    <col min="18" max="18" width="16.7109375" style="8" customWidth="1"/>
    <col min="19" max="19" width="15.7109375" style="8" customWidth="1"/>
    <col min="20" max="21" width="15.28515625" style="8" customWidth="1"/>
    <col min="22" max="25" width="11.42578125" style="8"/>
    <col min="26" max="26" width="20.28515625" style="24" customWidth="1"/>
    <col min="27" max="16384" width="11.42578125" style="8"/>
  </cols>
  <sheetData>
    <row r="1" spans="1:21" ht="15" x14ac:dyDescent="0.25">
      <c r="A1" s="7" t="s">
        <v>1</v>
      </c>
      <c r="B1" s="7"/>
      <c r="C1" s="7"/>
    </row>
    <row r="3" spans="1:21" ht="15.75" thickBot="1" x14ac:dyDescent="0.3">
      <c r="A3" s="9"/>
      <c r="B3" s="7"/>
    </row>
    <row r="4" spans="1:21" ht="15" x14ac:dyDescent="0.25">
      <c r="A4" s="15" t="s">
        <v>6</v>
      </c>
      <c r="B4" s="14">
        <v>0.4</v>
      </c>
    </row>
    <row r="7" spans="1:21" ht="15" x14ac:dyDescent="0.25">
      <c r="C7" s="10"/>
      <c r="D7" s="10"/>
      <c r="E7" s="10" t="s">
        <v>5</v>
      </c>
      <c r="F7" s="10" t="s">
        <v>44</v>
      </c>
      <c r="G7" s="10" t="s">
        <v>45</v>
      </c>
      <c r="H7" s="10" t="s">
        <v>46</v>
      </c>
    </row>
    <row r="8" spans="1:21" ht="15" x14ac:dyDescent="0.25">
      <c r="C8" s="10" t="s">
        <v>4</v>
      </c>
      <c r="D8" s="10"/>
      <c r="E8" s="10" t="s">
        <v>36</v>
      </c>
      <c r="F8" s="12" t="s">
        <v>38</v>
      </c>
      <c r="G8" s="10" t="s">
        <v>43</v>
      </c>
      <c r="H8" s="10" t="s">
        <v>41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" x14ac:dyDescent="0.25">
      <c r="A9" s="12" t="s">
        <v>2</v>
      </c>
      <c r="B9" s="12" t="s">
        <v>3</v>
      </c>
      <c r="C9" s="12" t="s">
        <v>39</v>
      </c>
      <c r="D9" s="12" t="s">
        <v>0</v>
      </c>
      <c r="E9" s="12" t="s">
        <v>37</v>
      </c>
      <c r="F9" s="12" t="s">
        <v>40</v>
      </c>
      <c r="G9" s="12" t="s">
        <v>42</v>
      </c>
      <c r="H9" s="12" t="s">
        <v>47</v>
      </c>
      <c r="I9" s="11" t="s">
        <v>26</v>
      </c>
      <c r="J9" s="11" t="s">
        <v>27</v>
      </c>
      <c r="K9" s="11" t="s">
        <v>28</v>
      </c>
      <c r="L9" s="11" t="s">
        <v>29</v>
      </c>
      <c r="M9" s="11" t="s">
        <v>30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8</v>
      </c>
      <c r="S9" s="11" t="s">
        <v>10</v>
      </c>
      <c r="T9" s="11" t="s">
        <v>7</v>
      </c>
      <c r="U9" s="11" t="s">
        <v>9</v>
      </c>
    </row>
    <row r="10" spans="1:21" ht="15" x14ac:dyDescent="0.25">
      <c r="A10" s="16">
        <v>0</v>
      </c>
      <c r="B10" s="17"/>
      <c r="C10" s="18"/>
      <c r="D10" s="19">
        <v>1</v>
      </c>
      <c r="E10" s="36"/>
      <c r="F10" s="42">
        <f>G10</f>
        <v>0</v>
      </c>
      <c r="G10" s="26">
        <f>1-H10</f>
        <v>0</v>
      </c>
      <c r="H10" s="27">
        <v>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ht="15" x14ac:dyDescent="0.25">
      <c r="A11" s="21">
        <f>A10+B11</f>
        <v>0.5</v>
      </c>
      <c r="B11" s="22">
        <v>0.5</v>
      </c>
      <c r="C11" s="23">
        <v>114.4</v>
      </c>
      <c r="D11" s="19">
        <v>0.9978845064467694</v>
      </c>
      <c r="E11" s="41">
        <f t="shared" ref="E11:E20" si="0">-LN(H11)/A11</f>
        <v>1.8976355744616674E-2</v>
      </c>
      <c r="F11" s="42">
        <f>H10-H11</f>
        <v>9.4433071386118561E-3</v>
      </c>
      <c r="G11" s="26">
        <f t="shared" ref="G11:G20" si="1">1-H11</f>
        <v>9.4433071386118561E-3</v>
      </c>
      <c r="H11" s="26">
        <f>(1-RR)/((1-RR)+B11*C11/10000)</f>
        <v>0.99055669286138814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ht="15" x14ac:dyDescent="0.25">
      <c r="A12" s="21">
        <f t="shared" ref="A12:A20" si="2">A11+B12</f>
        <v>1</v>
      </c>
      <c r="B12" s="17">
        <f>$B$11</f>
        <v>0.5</v>
      </c>
      <c r="C12" s="23">
        <v>133.77000000000001</v>
      </c>
      <c r="D12" s="19">
        <v>0.99574925087026533</v>
      </c>
      <c r="E12" s="41">
        <f t="shared" si="0"/>
        <v>2.2192940233669186E-2</v>
      </c>
      <c r="F12" s="42">
        <f t="shared" ref="F12:F20" si="3">H11-H12</f>
        <v>1.250518150293134E-2</v>
      </c>
      <c r="G12" s="26">
        <f t="shared" si="1"/>
        <v>2.1948488641543196E-2</v>
      </c>
      <c r="H12" s="26">
        <f>T12+U12</f>
        <v>0.9780515113584568</v>
      </c>
      <c r="I12" s="20">
        <f t="shared" ref="I12:I20" si="4">($D$11*((1-RR)*$H$10-(1-RR+$B$11*C12/10000)*$H$11))</f>
        <v>-9.5732464950182099E-4</v>
      </c>
      <c r="J12" s="20"/>
      <c r="K12" s="20"/>
      <c r="L12" s="20"/>
      <c r="M12" s="20"/>
      <c r="N12" s="20"/>
      <c r="O12" s="20"/>
      <c r="P12" s="20"/>
      <c r="Q12" s="20"/>
      <c r="R12" s="20">
        <f>SUM(I12:Q12)</f>
        <v>-9.5732464950182099E-4</v>
      </c>
      <c r="S12" s="20">
        <f t="shared" ref="S12:S20" si="5">(D12*((1-RR)+B12*C12/10000))</f>
        <v>0.6041096193866049</v>
      </c>
      <c r="T12" s="20">
        <f>R12/S12</f>
        <v>-1.5846869819319551E-3</v>
      </c>
      <c r="U12" s="20">
        <f t="shared" ref="U12:U20" si="6">H11*(1-RR)/(1-RR+B12*C12/10000)</f>
        <v>0.97963619834038873</v>
      </c>
    </row>
    <row r="13" spans="1:21" s="13" customFormat="1" ht="15" x14ac:dyDescent="0.25">
      <c r="A13" s="21">
        <f t="shared" si="2"/>
        <v>1.5</v>
      </c>
      <c r="B13" s="17">
        <f t="shared" ref="B13:B20" si="7">$B$11</f>
        <v>0.5</v>
      </c>
      <c r="C13" s="29">
        <f>AVERAGE(C12,C14)</f>
        <v>167.18</v>
      </c>
      <c r="D13" s="19">
        <v>0.99313114696376492</v>
      </c>
      <c r="E13" s="41">
        <f t="shared" si="0"/>
        <v>2.7779399132555064E-2</v>
      </c>
      <c r="F13" s="43">
        <f t="shared" si="3"/>
        <v>1.8864387026094831E-2</v>
      </c>
      <c r="G13" s="26">
        <f t="shared" si="1"/>
        <v>4.0812875667638027E-2</v>
      </c>
      <c r="H13" s="28">
        <f>T13+U13</f>
        <v>0.95918712433236197</v>
      </c>
      <c r="I13" s="20">
        <f>($D$11*((1-RR)*$H$10-(1-RR+$B$11*C13/10000)*$H$11))</f>
        <v>-2.6085490449512072E-3</v>
      </c>
      <c r="J13" s="20">
        <f t="shared" ref="J13:J20" si="8">($D$12*((1-RR)*$H$11-(1-RR+$B$12*C13/10000)*$H$12))</f>
        <v>-6.6956537730677621E-4</v>
      </c>
      <c r="K13" s="20"/>
      <c r="L13" s="20"/>
      <c r="M13" s="20"/>
      <c r="N13" s="20"/>
      <c r="O13" s="20"/>
      <c r="P13" s="20"/>
      <c r="Q13" s="20"/>
      <c r="R13" s="20">
        <f t="shared" ref="R13:R20" si="9">SUM(I13:Q13)</f>
        <v>-3.2781144222579833E-3</v>
      </c>
      <c r="S13" s="20">
        <f t="shared" si="5"/>
        <v>0.60418027143572905</v>
      </c>
      <c r="T13" s="20">
        <f>R13/S13</f>
        <v>-5.4257223832683511E-3</v>
      </c>
      <c r="U13" s="20">
        <f t="shared" si="6"/>
        <v>0.9646128467156303</v>
      </c>
    </row>
    <row r="14" spans="1:21" ht="15" x14ac:dyDescent="0.25">
      <c r="A14" s="21">
        <f t="shared" si="2"/>
        <v>2</v>
      </c>
      <c r="B14" s="17">
        <f t="shared" si="7"/>
        <v>0.5</v>
      </c>
      <c r="C14" s="23">
        <v>200.59</v>
      </c>
      <c r="D14" s="19">
        <v>0.99001269228735078</v>
      </c>
      <c r="E14" s="41">
        <f t="shared" si="0"/>
        <v>3.3414940988517092E-2</v>
      </c>
      <c r="F14" s="42">
        <f t="shared" si="3"/>
        <v>2.3832815903738647E-2</v>
      </c>
      <c r="G14" s="26">
        <f t="shared" si="1"/>
        <v>6.4645691571376673E-2</v>
      </c>
      <c r="H14" s="26">
        <f>T14+U14</f>
        <v>0.93535430842862333</v>
      </c>
      <c r="I14" s="20">
        <f t="shared" si="4"/>
        <v>-4.2597734404005941E-3</v>
      </c>
      <c r="J14" s="20">
        <f t="shared" si="8"/>
        <v>-2.2964554041153941E-3</v>
      </c>
      <c r="K14" s="20">
        <f t="shared" ref="K14:K20" si="10">($D$13*((1-RR)*$H$12-(1-RR+$B$13*C14/10000)*$H$13))</f>
        <v>1.6867984460219028E-3</v>
      </c>
      <c r="L14" s="20"/>
      <c r="M14" s="20"/>
      <c r="N14" s="20"/>
      <c r="O14" s="20"/>
      <c r="P14" s="20"/>
      <c r="Q14" s="20"/>
      <c r="R14" s="20">
        <f t="shared" si="9"/>
        <v>-4.8694303984940859E-3</v>
      </c>
      <c r="S14" s="20">
        <f t="shared" si="5"/>
        <v>0.6039369476697064</v>
      </c>
      <c r="T14" s="20">
        <f>R14/S14</f>
        <v>-8.0628125457182353E-3</v>
      </c>
      <c r="U14" s="20">
        <f t="shared" si="6"/>
        <v>0.94341712097434161</v>
      </c>
    </row>
    <row r="15" spans="1:21" ht="15" x14ac:dyDescent="0.25">
      <c r="A15" s="21">
        <f t="shared" si="2"/>
        <v>2.5</v>
      </c>
      <c r="B15" s="17">
        <f t="shared" si="7"/>
        <v>0.5</v>
      </c>
      <c r="C15" s="29">
        <f>AVERAGE(C14,C16)</f>
        <v>233.96499999999997</v>
      </c>
      <c r="D15" s="19">
        <v>0.98647955260389597</v>
      </c>
      <c r="E15" s="41">
        <f t="shared" si="0"/>
        <v>3.9113765643875281E-2</v>
      </c>
      <c r="F15" s="43">
        <f t="shared" si="3"/>
        <v>2.8509922892786532E-2</v>
      </c>
      <c r="G15" s="26">
        <f t="shared" si="1"/>
        <v>9.3155614464163206E-2</v>
      </c>
      <c r="H15" s="28">
        <f>T15+U15</f>
        <v>0.90684438553583679</v>
      </c>
      <c r="I15" s="20">
        <f t="shared" si="4"/>
        <v>-5.9092680287909953E-3</v>
      </c>
      <c r="J15" s="20">
        <f t="shared" si="8"/>
        <v>-3.921641116319383E-3</v>
      </c>
      <c r="K15" s="20">
        <f t="shared" si="10"/>
        <v>9.7149517351432217E-5</v>
      </c>
      <c r="L15" s="20">
        <f t="shared" ref="L15:L20" si="11">($D$14*((1-RR)*$H$13-(1-RR+$B$14*C15/10000)*$H$14))</f>
        <v>3.3241468102834073E-3</v>
      </c>
      <c r="M15" s="20"/>
      <c r="N15" s="20"/>
      <c r="O15" s="20"/>
      <c r="P15" s="20"/>
      <c r="Q15" s="20"/>
      <c r="R15" s="20">
        <f t="shared" si="9"/>
        <v>-6.4096128174755381E-3</v>
      </c>
      <c r="S15" s="20">
        <f t="shared" si="5"/>
        <v>0.60342781598858608</v>
      </c>
      <c r="T15" s="20">
        <f>R15/S15</f>
        <v>-1.0622004235874961E-2</v>
      </c>
      <c r="U15" s="20">
        <f t="shared" si="6"/>
        <v>0.9174663897717118</v>
      </c>
    </row>
    <row r="16" spans="1:21" ht="15" x14ac:dyDescent="0.25">
      <c r="A16" s="21">
        <f t="shared" si="2"/>
        <v>3</v>
      </c>
      <c r="B16" s="17">
        <f t="shared" si="7"/>
        <v>0.5</v>
      </c>
      <c r="C16" s="23">
        <v>267.33999999999997</v>
      </c>
      <c r="D16" s="19">
        <v>0.98258123599502745</v>
      </c>
      <c r="E16" s="41">
        <f t="shared" si="0"/>
        <v>4.490324151186631E-2</v>
      </c>
      <c r="F16" s="42">
        <f t="shared" si="3"/>
        <v>3.2874818742636869E-2</v>
      </c>
      <c r="G16" s="26">
        <f t="shared" si="1"/>
        <v>0.12603043320680007</v>
      </c>
      <c r="H16" s="26">
        <f t="shared" ref="H16:H20" si="12">T16+U16</f>
        <v>0.87396956679319993</v>
      </c>
      <c r="I16" s="20">
        <f t="shared" si="4"/>
        <v>-7.5587626171813964E-3</v>
      </c>
      <c r="J16" s="20">
        <f t="shared" si="8"/>
        <v>-5.5468268285233709E-3</v>
      </c>
      <c r="K16" s="20">
        <f t="shared" si="10"/>
        <v>-1.4924994113189279E-3</v>
      </c>
      <c r="L16" s="20">
        <f t="shared" si="11"/>
        <v>1.7788632220727141E-3</v>
      </c>
      <c r="M16" s="20">
        <f>($D$15*((1-RR)*$H$14-(1-RR+$B$15*C16/10000)*$H$15))</f>
        <v>4.9167766957598702E-3</v>
      </c>
      <c r="N16" s="20"/>
      <c r="O16" s="20"/>
      <c r="P16" s="20"/>
      <c r="Q16" s="20"/>
      <c r="R16" s="20">
        <f t="shared" si="9"/>
        <v>-7.9024489391911097E-3</v>
      </c>
      <c r="S16" s="20">
        <f t="shared" si="5"/>
        <v>0.60268290497856203</v>
      </c>
      <c r="T16" s="20">
        <f t="shared" ref="T16:T20" si="13">R16/S16</f>
        <v>-1.3112117290720577E-2</v>
      </c>
      <c r="U16" s="20">
        <f t="shared" si="6"/>
        <v>0.88708168408392052</v>
      </c>
    </row>
    <row r="17" spans="1:21" ht="15" x14ac:dyDescent="0.25">
      <c r="A17" s="21">
        <f t="shared" si="2"/>
        <v>3.5</v>
      </c>
      <c r="B17" s="17">
        <f t="shared" si="7"/>
        <v>0.5</v>
      </c>
      <c r="C17" s="29">
        <f>AVERAGE(C16,C18)</f>
        <v>296.54499999999996</v>
      </c>
      <c r="D17" s="19">
        <v>0.97831746958591959</v>
      </c>
      <c r="E17" s="41">
        <f t="shared" si="0"/>
        <v>5.0049513190899723E-2</v>
      </c>
      <c r="F17" s="43">
        <f t="shared" si="3"/>
        <v>3.4658008104643034E-2</v>
      </c>
      <c r="G17" s="26">
        <f t="shared" si="1"/>
        <v>0.16068844131144311</v>
      </c>
      <c r="H17" s="28">
        <f t="shared" si="12"/>
        <v>0.83931155868855689</v>
      </c>
      <c r="I17" s="20">
        <f t="shared" si="4"/>
        <v>-9.0021630502581437E-3</v>
      </c>
      <c r="J17" s="20">
        <f t="shared" si="8"/>
        <v>-6.9689556292699606E-3</v>
      </c>
      <c r="K17" s="20">
        <f t="shared" si="10"/>
        <v>-2.8835315300250733E-3</v>
      </c>
      <c r="L17" s="20">
        <f t="shared" si="11"/>
        <v>4.266532687037688E-4</v>
      </c>
      <c r="M17" s="20">
        <f>($D$15*((1-RR)*$H$14-(1-RR+$B$15*C17/10000)*$H$15))</f>
        <v>3.6104612220608603E-3</v>
      </c>
      <c r="N17" s="20">
        <f>($D$16*((1-RR)*$H$15-(1-RR+$B$16*C17/10000)*$H$16))</f>
        <v>6.6484649508107294E-3</v>
      </c>
      <c r="O17" s="20"/>
      <c r="P17" s="20"/>
      <c r="Q17" s="20"/>
      <c r="R17" s="20">
        <f t="shared" si="9"/>
        <v>-8.1690707679778173E-3</v>
      </c>
      <c r="S17" s="20">
        <f t="shared" si="5"/>
        <v>0.60149623945246955</v>
      </c>
      <c r="T17" s="20">
        <f t="shared" si="13"/>
        <v>-1.3581249943331259E-2</v>
      </c>
      <c r="U17" s="20">
        <f t="shared" si="6"/>
        <v>0.8528928086318881</v>
      </c>
    </row>
    <row r="18" spans="1:21" ht="15" x14ac:dyDescent="0.25">
      <c r="A18" s="21">
        <f t="shared" si="2"/>
        <v>4</v>
      </c>
      <c r="B18" s="17">
        <f t="shared" si="7"/>
        <v>0.5</v>
      </c>
      <c r="C18" s="23">
        <v>325.75</v>
      </c>
      <c r="D18" s="19">
        <v>0.97366043824697446</v>
      </c>
      <c r="E18" s="41">
        <f t="shared" si="0"/>
        <v>5.5312021692614927E-2</v>
      </c>
      <c r="F18" s="42">
        <f t="shared" si="3"/>
        <v>3.7793749030792023E-2</v>
      </c>
      <c r="G18" s="26">
        <f t="shared" si="1"/>
        <v>0.19848219034223513</v>
      </c>
      <c r="H18" s="26">
        <f t="shared" si="12"/>
        <v>0.80151780965776487</v>
      </c>
      <c r="I18" s="20">
        <f t="shared" si="4"/>
        <v>-1.0445563483335113E-2</v>
      </c>
      <c r="J18" s="20">
        <f t="shared" si="8"/>
        <v>-8.3910844300165502E-3</v>
      </c>
      <c r="K18" s="20">
        <f t="shared" si="10"/>
        <v>-4.2745636487313294E-3</v>
      </c>
      <c r="L18" s="20">
        <f t="shared" si="11"/>
        <v>-9.2555668466539633E-4</v>
      </c>
      <c r="M18" s="20">
        <f>($D$15*((1-RR)*$H$14-(1-RR+$B$15*C18/10000)*$H$15))</f>
        <v>2.3041457483617407E-3</v>
      </c>
      <c r="N18" s="20">
        <f>($D$16*((1-RR)*$H$15-(1-RR+$B$16*C18/10000)*$H$16))</f>
        <v>5.3944809624303838E-3</v>
      </c>
      <c r="O18" s="20">
        <f>($D$17*((1-RR)*$H$16-(1-RR+$B$17*C18/10000)*$H$17))</f>
        <v>6.9700402756636502E-3</v>
      </c>
      <c r="P18" s="20"/>
      <c r="Q18" s="20"/>
      <c r="R18" s="20">
        <f t="shared" si="9"/>
        <v>-9.3681012602926089E-3</v>
      </c>
      <c r="S18" s="20">
        <f t="shared" si="5"/>
        <v>0.60005475733613223</v>
      </c>
      <c r="T18" s="20">
        <f t="shared" si="13"/>
        <v>-1.5612077307546261E-2</v>
      </c>
      <c r="U18" s="20">
        <f t="shared" si="6"/>
        <v>0.81712988696531108</v>
      </c>
    </row>
    <row r="19" spans="1:21" ht="15" x14ac:dyDescent="0.25">
      <c r="A19" s="21">
        <f t="shared" si="2"/>
        <v>4.5</v>
      </c>
      <c r="B19" s="17">
        <f t="shared" si="7"/>
        <v>0.5</v>
      </c>
      <c r="C19" s="29">
        <f>AVERAGE(C18,C20)</f>
        <v>353.2</v>
      </c>
      <c r="D19" s="19">
        <v>0.96857779166533953</v>
      </c>
      <c r="E19" s="41">
        <f t="shared" si="0"/>
        <v>6.0374976560801562E-2</v>
      </c>
      <c r="F19" s="43">
        <f t="shared" si="3"/>
        <v>3.9425351524786989E-2</v>
      </c>
      <c r="G19" s="26">
        <f t="shared" si="1"/>
        <v>0.23790754186702212</v>
      </c>
      <c r="H19" s="28">
        <f t="shared" si="12"/>
        <v>0.76209245813297788</v>
      </c>
      <c r="I19" s="20">
        <f t="shared" si="4"/>
        <v>-1.1802226448168623E-2</v>
      </c>
      <c r="J19" s="20">
        <f t="shared" si="8"/>
        <v>-9.727754027020287E-3</v>
      </c>
      <c r="K19" s="20">
        <f t="shared" si="10"/>
        <v>-5.5820052395030252E-3</v>
      </c>
      <c r="L19" s="20">
        <f t="shared" si="11"/>
        <v>-2.196509029126261E-3</v>
      </c>
      <c r="M19" s="20">
        <f>($D$15*((1-RR)*$H$14-(1-RR+$B$15*C19/10000)*$H$15))</f>
        <v>1.0763299718495468E-3</v>
      </c>
      <c r="N19" s="20">
        <f>($D$16*((1-RR)*$H$15-(1-RR+$B$16*C19/10000)*$H$16))</f>
        <v>4.2158519440759013E-3</v>
      </c>
      <c r="O19" s="20">
        <f>($D$17*((1-RR)*$H$16-(1-RR+$B$17*C19/10000)*$H$17))</f>
        <v>5.8430624631651187E-3</v>
      </c>
      <c r="P19" s="20">
        <f>($D$18*((1-RR)*$H$17-(1-RR+$B$18*C19/10000)*$H$18))</f>
        <v>8.2969937757526504E-3</v>
      </c>
      <c r="Q19" s="20"/>
      <c r="R19" s="20">
        <f t="shared" si="9"/>
        <v>-9.8762565889749816E-3</v>
      </c>
      <c r="S19" s="20">
        <f t="shared" si="5"/>
        <v>0.59825175880001358</v>
      </c>
      <c r="T19" s="20">
        <f t="shared" si="13"/>
        <v>-1.6508529132927236E-2</v>
      </c>
      <c r="U19" s="20">
        <f t="shared" si="6"/>
        <v>0.7786009872659051</v>
      </c>
    </row>
    <row r="20" spans="1:21" ht="15" x14ac:dyDescent="0.25">
      <c r="A20" s="21">
        <f t="shared" si="2"/>
        <v>5</v>
      </c>
      <c r="B20" s="17">
        <f t="shared" si="7"/>
        <v>0.5</v>
      </c>
      <c r="C20" s="23">
        <v>380.65</v>
      </c>
      <c r="D20" s="19">
        <v>0.9630440739465842</v>
      </c>
      <c r="E20" s="41">
        <f t="shared" si="0"/>
        <v>6.5590975003326585E-2</v>
      </c>
      <c r="F20" s="42">
        <f t="shared" si="3"/>
        <v>4.1696931324958331E-2</v>
      </c>
      <c r="G20" s="26">
        <f t="shared" si="1"/>
        <v>0.27960447319198045</v>
      </c>
      <c r="H20" s="26">
        <f t="shared" si="12"/>
        <v>0.72039552680801955</v>
      </c>
      <c r="I20" s="20">
        <f t="shared" si="4"/>
        <v>-1.3158889413002021E-2</v>
      </c>
      <c r="J20" s="20">
        <f t="shared" si="8"/>
        <v>-1.1064423624024025E-2</v>
      </c>
      <c r="K20" s="20">
        <f t="shared" si="10"/>
        <v>-6.8894468302746108E-3</v>
      </c>
      <c r="L20" s="20">
        <f t="shared" si="11"/>
        <v>-3.4674613735872352E-3</v>
      </c>
      <c r="M20" s="20">
        <f>($D$15*((1-RR)*$H$14-(1-RR+$B$15*C20/10000)*$H$15))</f>
        <v>-1.5148580466264717E-4</v>
      </c>
      <c r="N20" s="20">
        <f>($D$16*((1-RR)*$H$15-(1-RR+$B$16*C20/10000)*$H$16))</f>
        <v>3.0372229257215272E-3</v>
      </c>
      <c r="O20" s="20">
        <f>($D$17*((1-RR)*$H$16-(1-RR+$B$17*C20/10000)*$H$17))</f>
        <v>4.716084650666588E-3</v>
      </c>
      <c r="P20" s="20">
        <f>($D$18*((1-RR)*$H$17-(1-RR+$B$18*C20/10000)*$H$18))</f>
        <v>7.2258862912127683E-3</v>
      </c>
      <c r="Q20" s="20">
        <f>($D$19*((1-RR)*$H$18-(1-RR+$B$19*C20/10000)*$H$19))</f>
        <v>8.8631514371033306E-3</v>
      </c>
      <c r="R20" s="20">
        <f t="shared" si="9"/>
        <v>-1.0889361740846324E-2</v>
      </c>
      <c r="S20" s="20">
        <f t="shared" si="5"/>
        <v>0.59615558070533892</v>
      </c>
      <c r="T20" s="20">
        <f t="shared" si="13"/>
        <v>-1.8265972999804217E-2</v>
      </c>
      <c r="U20" s="20">
        <f t="shared" si="6"/>
        <v>0.73866149980782381</v>
      </c>
    </row>
    <row r="22" spans="1:21" x14ac:dyDescent="0.2">
      <c r="D22" s="24"/>
      <c r="E22" s="24"/>
    </row>
    <row r="23" spans="1:21" x14ac:dyDescent="0.2">
      <c r="A23" s="37" t="s">
        <v>35</v>
      </c>
      <c r="D23" s="24"/>
      <c r="E23" s="24"/>
    </row>
    <row r="24" spans="1:21" x14ac:dyDescent="0.2">
      <c r="B24" s="1" t="s">
        <v>11</v>
      </c>
      <c r="C24" s="1">
        <v>114.4</v>
      </c>
      <c r="D24" s="25"/>
      <c r="E24" s="25"/>
      <c r="G24" s="1">
        <v>18.34</v>
      </c>
    </row>
    <row r="25" spans="1:21" x14ac:dyDescent="0.2">
      <c r="B25" s="1" t="s">
        <v>12</v>
      </c>
      <c r="C25" s="1">
        <v>133.77000000000001</v>
      </c>
      <c r="D25" s="25"/>
      <c r="E25" s="25"/>
      <c r="G25" s="1">
        <v>20.82</v>
      </c>
    </row>
    <row r="26" spans="1:21" x14ac:dyDescent="0.2">
      <c r="B26" s="1" t="s">
        <v>13</v>
      </c>
      <c r="C26" s="1">
        <v>200.59</v>
      </c>
      <c r="D26" s="25"/>
      <c r="E26" s="25"/>
      <c r="G26" s="1">
        <v>35.69</v>
      </c>
    </row>
    <row r="27" spans="1:21" x14ac:dyDescent="0.2">
      <c r="B27" s="1" t="s">
        <v>14</v>
      </c>
      <c r="C27" s="1">
        <v>267.33999999999997</v>
      </c>
      <c r="D27" s="25"/>
      <c r="E27" s="25"/>
      <c r="G27" s="1">
        <v>49.01</v>
      </c>
    </row>
    <row r="28" spans="1:21" x14ac:dyDescent="0.2">
      <c r="B28" s="1" t="s">
        <v>15</v>
      </c>
      <c r="C28" s="1">
        <v>325.75</v>
      </c>
      <c r="D28" s="25"/>
      <c r="E28" s="25"/>
      <c r="G28" s="1">
        <v>66.540000000000006</v>
      </c>
    </row>
    <row r="29" spans="1:21" x14ac:dyDescent="0.2">
      <c r="A29" s="13"/>
      <c r="B29" s="1" t="s">
        <v>16</v>
      </c>
      <c r="C29" s="1">
        <v>380.65</v>
      </c>
      <c r="D29" s="25"/>
      <c r="E29" s="25"/>
      <c r="G29" s="2">
        <v>81.91</v>
      </c>
    </row>
    <row r="30" spans="1:21" x14ac:dyDescent="0.2">
      <c r="B30" s="1" t="s">
        <v>17</v>
      </c>
      <c r="C30" s="1">
        <v>424.28</v>
      </c>
      <c r="D30" s="25"/>
      <c r="E30" s="25"/>
      <c r="G30" s="1">
        <v>106.74</v>
      </c>
    </row>
    <row r="31" spans="1:21" x14ac:dyDescent="0.2">
      <c r="B31" s="1" t="s">
        <v>18</v>
      </c>
      <c r="C31" s="1">
        <v>450.55</v>
      </c>
      <c r="D31" s="25"/>
      <c r="E31" s="25"/>
      <c r="G31" s="1">
        <v>127.1</v>
      </c>
    </row>
    <row r="32" spans="1:21" x14ac:dyDescent="0.2">
      <c r="B32" s="1" t="s">
        <v>19</v>
      </c>
      <c r="C32" s="1">
        <v>464.43</v>
      </c>
      <c r="D32" s="25"/>
      <c r="E32" s="25"/>
      <c r="G32" s="1">
        <v>138.04</v>
      </c>
    </row>
    <row r="33" spans="2:7" x14ac:dyDescent="0.2">
      <c r="B33" s="1" t="s">
        <v>20</v>
      </c>
      <c r="C33" s="1">
        <v>467.65</v>
      </c>
      <c r="D33" s="25"/>
      <c r="E33" s="25"/>
      <c r="G33" s="1">
        <v>141.33000000000001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topLeftCell="B1" workbookViewId="0">
      <selection activeCell="B9" sqref="B9"/>
    </sheetView>
  </sheetViews>
  <sheetFormatPr defaultRowHeight="12.75" x14ac:dyDescent="0.2"/>
  <cols>
    <col min="1" max="1" width="14" style="39" customWidth="1"/>
    <col min="2" max="12" width="10.5703125" bestFit="1" customWidth="1"/>
  </cols>
  <sheetData>
    <row r="1" spans="1:12" ht="15" x14ac:dyDescent="0.25">
      <c r="A1" s="40" t="s">
        <v>24</v>
      </c>
    </row>
    <row r="3" spans="1:12" x14ac:dyDescent="0.2">
      <c r="A3" s="6" t="s">
        <v>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">
      <c r="A4" s="5" t="s">
        <v>22</v>
      </c>
      <c r="B4" s="6">
        <v>1</v>
      </c>
      <c r="C4" s="6">
        <v>5.9999999999999991</v>
      </c>
      <c r="D4" s="6">
        <v>12</v>
      </c>
      <c r="E4" s="6">
        <v>17.999999999999993</v>
      </c>
      <c r="F4" s="6">
        <v>23.999999999999989</v>
      </c>
      <c r="G4" s="6">
        <v>30</v>
      </c>
      <c r="H4" s="6">
        <v>36.000000000000014</v>
      </c>
      <c r="I4" s="6">
        <v>42.000000000000021</v>
      </c>
      <c r="J4" s="6">
        <v>48.000000000000028</v>
      </c>
      <c r="K4" s="6">
        <v>54.000000000000014</v>
      </c>
      <c r="L4" s="6">
        <v>59.999999999999986</v>
      </c>
    </row>
    <row r="5" spans="1:12" x14ac:dyDescent="0.2">
      <c r="A5" s="30" t="s">
        <v>23</v>
      </c>
      <c r="B5" s="31">
        <v>0</v>
      </c>
      <c r="C5" s="31">
        <v>0.49999999999999994</v>
      </c>
      <c r="D5" s="31">
        <v>1</v>
      </c>
      <c r="E5" s="31">
        <v>1.4999999999999996</v>
      </c>
      <c r="F5" s="31">
        <v>1.9999999999999991</v>
      </c>
      <c r="G5" s="31">
        <v>2.5</v>
      </c>
      <c r="H5" s="31">
        <v>3.0000000000000009</v>
      </c>
      <c r="I5" s="31">
        <v>3.5000000000000018</v>
      </c>
      <c r="J5" s="31">
        <v>4.0000000000000027</v>
      </c>
      <c r="K5" s="31">
        <v>4.5000000000000009</v>
      </c>
      <c r="L5" s="31">
        <v>4.9999999999999991</v>
      </c>
    </row>
    <row r="6" spans="1:12" s="3" customFormat="1" x14ac:dyDescent="0.2">
      <c r="A6" s="32">
        <v>41059</v>
      </c>
      <c r="B6" s="33">
        <v>0.46137033416414602</v>
      </c>
      <c r="C6" s="33">
        <v>0.42354687411299291</v>
      </c>
      <c r="D6" s="33">
        <v>0.42598092477913829</v>
      </c>
      <c r="E6" s="33">
        <v>0.45950347957462762</v>
      </c>
      <c r="F6" s="33">
        <v>0.50187577217048662</v>
      </c>
      <c r="G6" s="33">
        <v>0.54450723791059019</v>
      </c>
      <c r="H6" s="33">
        <v>0.58574185700581216</v>
      </c>
      <c r="I6" s="33">
        <v>0.62631573124380424</v>
      </c>
      <c r="J6" s="33">
        <v>0.66731655383960786</v>
      </c>
      <c r="K6" s="33">
        <v>0.70947727908008651</v>
      </c>
      <c r="L6" s="33">
        <v>0.75312201786420929</v>
      </c>
    </row>
    <row r="7" spans="1:12" s="3" customFormat="1" x14ac:dyDescent="0.2">
      <c r="A7" s="32" t="s">
        <v>25</v>
      </c>
      <c r="B7" s="34">
        <f>B6/100</f>
        <v>4.6137033416414602E-3</v>
      </c>
      <c r="C7" s="34">
        <f>C6/100</f>
        <v>4.2354687411299292E-3</v>
      </c>
      <c r="D7" s="34">
        <f t="shared" ref="D7:L7" si="0">D6/100</f>
        <v>4.2598092477913827E-3</v>
      </c>
      <c r="E7" s="34">
        <f t="shared" si="0"/>
        <v>4.5950347957462757E-3</v>
      </c>
      <c r="F7" s="34">
        <f t="shared" si="0"/>
        <v>5.0187577217048664E-3</v>
      </c>
      <c r="G7" s="34">
        <f t="shared" si="0"/>
        <v>5.4450723791059016E-3</v>
      </c>
      <c r="H7" s="34">
        <f t="shared" si="0"/>
        <v>5.8574185700581219E-3</v>
      </c>
      <c r="I7" s="34">
        <f t="shared" si="0"/>
        <v>6.2631573124380426E-3</v>
      </c>
      <c r="J7" s="34">
        <f t="shared" si="0"/>
        <v>6.6731655383960786E-3</v>
      </c>
      <c r="K7" s="34">
        <f t="shared" si="0"/>
        <v>7.094772790800865E-3</v>
      </c>
      <c r="L7" s="34">
        <f t="shared" si="0"/>
        <v>7.5312201786420932E-3</v>
      </c>
    </row>
    <row r="8" spans="1:12" s="3" customFormat="1" x14ac:dyDescent="0.2">
      <c r="A8" s="38" t="s">
        <v>48</v>
      </c>
      <c r="B8" s="35">
        <v>1</v>
      </c>
      <c r="C8" s="35">
        <f>EXP(-C7*(C5-$B$5))</f>
        <v>0.9978845064467694</v>
      </c>
      <c r="D8" s="35">
        <f t="shared" ref="D8:L8" si="1">EXP(-D7*(D5-$B$5))</f>
        <v>0.99574925087026533</v>
      </c>
      <c r="E8" s="35">
        <f t="shared" si="1"/>
        <v>0.99313114696376492</v>
      </c>
      <c r="F8" s="35">
        <f t="shared" si="1"/>
        <v>0.99001269228735078</v>
      </c>
      <c r="G8" s="35">
        <f t="shared" si="1"/>
        <v>0.98647955260389597</v>
      </c>
      <c r="H8" s="35">
        <f t="shared" si="1"/>
        <v>0.98258123599502745</v>
      </c>
      <c r="I8" s="35">
        <f t="shared" si="1"/>
        <v>0.97831746958591959</v>
      </c>
      <c r="J8" s="35">
        <f t="shared" si="1"/>
        <v>0.97366043824697446</v>
      </c>
      <c r="K8" s="35">
        <f t="shared" si="1"/>
        <v>0.96857779166533953</v>
      </c>
      <c r="L8" s="35">
        <f t="shared" si="1"/>
        <v>0.9630440739465842</v>
      </c>
    </row>
    <row r="9" spans="1:12" s="3" customFormat="1" x14ac:dyDescent="0.2">
      <c r="A9" s="38" t="s">
        <v>49</v>
      </c>
      <c r="B9" s="35">
        <f>B8</f>
        <v>1</v>
      </c>
      <c r="C9" s="35">
        <f>C8/B8</f>
        <v>0.9978845064467694</v>
      </c>
      <c r="D9" s="35">
        <f t="shared" ref="D9:L9" si="2">D8/C8</f>
        <v>0.99786021772789402</v>
      </c>
      <c r="E9" s="35">
        <f t="shared" si="2"/>
        <v>0.99737071968247804</v>
      </c>
      <c r="F9" s="35">
        <f t="shared" si="2"/>
        <v>0.9968599769668407</v>
      </c>
      <c r="G9" s="35">
        <f t="shared" si="2"/>
        <v>0.99643121779045907</v>
      </c>
      <c r="H9" s="35">
        <f t="shared" si="2"/>
        <v>0.99604825401745167</v>
      </c>
      <c r="I9" s="35">
        <f t="shared" si="2"/>
        <v>0.99566064743258598</v>
      </c>
      <c r="J9" s="35">
        <f t="shared" si="2"/>
        <v>0.99523975449307245</v>
      </c>
      <c r="K9" s="35">
        <f t="shared" si="2"/>
        <v>0.99477985714322958</v>
      </c>
      <c r="L9" s="35">
        <f t="shared" si="2"/>
        <v>0.99428675965278857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BOOTSTRAP EXAMPLE</vt:lpstr>
      <vt:lpstr>DF</vt:lpstr>
      <vt:lpstr>dt</vt:lpstr>
      <vt:lpstr>RR</vt:lpstr>
    </vt:vector>
  </TitlesOfParts>
  <Company>Reuters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alonso.pena</dc:creator>
  <cp:lastModifiedBy>Sandoval, Tanya SIPC-ITD/ECM</cp:lastModifiedBy>
  <cp:lastPrinted>2008-11-05T23:48:52Z</cp:lastPrinted>
  <dcterms:created xsi:type="dcterms:W3CDTF">2008-10-19T13:24:22Z</dcterms:created>
  <dcterms:modified xsi:type="dcterms:W3CDTF">2016-07-02T18:07:12Z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-1184678814</vt:i4>
  </property>
  <property fmtid="{D5CDD505-2E9C-101B-9397-08002B2CF9AE}" pid="3" name="_NewReviewCycle">
    <vt:lpwstr/>
  </property>
  <property fmtid="{D5CDD505-2E9C-101B-9397-08002B2CF9AE}" pid="4" name="_EmailSubject">
    <vt:lpwstr>Request for Module5 Lec4 Excel spreadsheet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  <property fmtid="{D5CDD505-2E9C-101B-9397-08002B2CF9AE}" pid="7" name="_ReviewingToolsShownOnce">
    <vt:lpwstr/>
  </property>
</Properties>
</file>