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2023CompetitionCode/Calculators/"/>
    </mc:Choice>
  </mc:AlternateContent>
  <xr:revisionPtr revIDLastSave="0" documentId="8_{CEB4B367-A682-DB4E-A903-512C49514F94}" xr6:coauthVersionLast="47" xr6:coauthVersionMax="47" xr10:uidLastSave="{00000000-0000-0000-0000-000000000000}"/>
  <bookViews>
    <workbookView xWindow="16920" yWindow="1380" windowWidth="29760" windowHeight="19560" activeTab="2" xr2:uid="{DFA375D6-9131-1943-A250-858AF81AA25E}"/>
  </bookViews>
  <sheets>
    <sheet name="Sheet1" sheetId="1" r:id="rId1"/>
    <sheet name="Sheet2" sheetId="2" r:id="rId2"/>
    <sheet name="Sheet3" sheetId="3" r:id="rId3"/>
  </sheets>
  <definedNames>
    <definedName name="_xlchart.v1.0" hidden="1">Sheet1!$A$7</definedName>
    <definedName name="_xlchart.v1.1" hidden="1">Sheet1!$A$8:$A$111</definedName>
    <definedName name="_xlchart.v1.2" hidden="1">Sheet1!$B$7</definedName>
    <definedName name="_xlchart.v1.3" hidden="1">Sheet1!$B$8:$B$111</definedName>
    <definedName name="_xlchart.v1.4" hidden="1">Sheet1!$A$7</definedName>
    <definedName name="_xlchart.v1.5" hidden="1">Sheet1!$A$8:$A$111</definedName>
    <definedName name="_xlchart.v1.6" hidden="1">Sheet1!$B$7</definedName>
    <definedName name="_xlchart.v1.7" hidden="1">Sheet1!$B$8:$B$111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1" i="3"/>
  <c r="C10" i="3"/>
  <c r="C9" i="3"/>
  <c r="C8" i="3"/>
  <c r="C8" i="1"/>
  <c r="A1" i="1"/>
  <c r="C1" i="1" s="1"/>
  <c r="A3" i="1"/>
  <c r="A2" i="1"/>
  <c r="H6" i="2"/>
  <c r="C6" i="2"/>
  <c r="E6" i="2" s="1"/>
  <c r="F6" i="2" s="1"/>
  <c r="D6" i="2"/>
  <c r="E2" i="2"/>
  <c r="F2" i="2" s="1"/>
  <c r="C6" i="1"/>
  <c r="F8" i="1" l="1"/>
  <c r="G8" i="1" s="1"/>
  <c r="L6" i="2"/>
  <c r="I6" i="2"/>
  <c r="G11" i="2" s="1"/>
  <c r="J6" i="2"/>
  <c r="K6" i="2"/>
  <c r="E15" i="2" s="1"/>
  <c r="G6" i="2"/>
  <c r="E11" i="2" l="1"/>
  <c r="G15" i="2"/>
  <c r="H8" i="1"/>
  <c r="I8" i="1" s="1"/>
  <c r="B9" i="1" s="1"/>
  <c r="C9" i="1" s="1"/>
  <c r="E9" i="1" l="1"/>
  <c r="D9" i="1"/>
  <c r="F9" i="1" s="1"/>
  <c r="G9" i="1" s="1"/>
  <c r="H9" i="1" s="1"/>
  <c r="I9" i="1" l="1"/>
  <c r="B10" i="1" s="1"/>
  <c r="C10" i="1" s="1"/>
  <c r="D10" i="1" l="1"/>
  <c r="E10" i="1"/>
  <c r="F10" i="1" s="1"/>
  <c r="G10" i="1" s="1"/>
  <c r="J10" i="1"/>
  <c r="H10" i="1" l="1"/>
  <c r="I10" i="1" s="1"/>
  <c r="B11" i="1" s="1"/>
  <c r="C11" i="1" s="1"/>
  <c r="D11" i="1" l="1"/>
  <c r="E11" i="1"/>
  <c r="J11" i="1"/>
  <c r="F11" i="1" l="1"/>
  <c r="G11" i="1" s="1"/>
  <c r="H11" i="1" s="1"/>
  <c r="I11" i="1" s="1"/>
  <c r="B12" i="1" s="1"/>
  <c r="C12" i="1" s="1"/>
  <c r="D12" i="1" l="1"/>
  <c r="E12" i="1"/>
  <c r="J12" i="1"/>
  <c r="F12" i="1" l="1"/>
  <c r="G12" i="1" s="1"/>
  <c r="H12" i="1" s="1"/>
  <c r="I12" i="1" l="1"/>
  <c r="B13" i="1" s="1"/>
  <c r="C13" i="1" s="1"/>
  <c r="D13" i="1" l="1"/>
  <c r="E13" i="1"/>
  <c r="J13" i="1"/>
  <c r="F13" i="1" l="1"/>
  <c r="G13" i="1" s="1"/>
  <c r="H13" i="1" s="1"/>
  <c r="I13" i="1" l="1"/>
  <c r="B14" i="1" s="1"/>
  <c r="C14" i="1" s="1"/>
  <c r="D14" i="1" l="1"/>
  <c r="E14" i="1"/>
  <c r="J14" i="1"/>
  <c r="F14" i="1" l="1"/>
  <c r="G14" i="1" s="1"/>
  <c r="H14" i="1" s="1"/>
  <c r="I14" i="1" s="1"/>
  <c r="B15" i="1" s="1"/>
  <c r="C15" i="1" s="1"/>
  <c r="D15" i="1" l="1"/>
  <c r="E15" i="1"/>
  <c r="J15" i="1"/>
  <c r="F15" i="1" l="1"/>
  <c r="G15" i="1" s="1"/>
  <c r="H15" i="1" s="1"/>
  <c r="I15" i="1" s="1"/>
  <c r="B16" i="1" s="1"/>
  <c r="C16" i="1" s="1"/>
  <c r="D16" i="1" l="1"/>
  <c r="E16" i="1"/>
  <c r="J16" i="1"/>
  <c r="F16" i="1" l="1"/>
  <c r="G16" i="1" s="1"/>
  <c r="H16" i="1" s="1"/>
  <c r="I16" i="1" s="1"/>
  <c r="B17" i="1" s="1"/>
  <c r="C17" i="1" s="1"/>
  <c r="D17" i="1" l="1"/>
  <c r="E17" i="1"/>
  <c r="J17" i="1"/>
  <c r="F17" i="1" l="1"/>
  <c r="G17" i="1" s="1"/>
  <c r="H17" i="1" s="1"/>
  <c r="I17" i="1" s="1"/>
  <c r="B18" i="1" s="1"/>
  <c r="C18" i="1" s="1"/>
  <c r="D18" i="1" l="1"/>
  <c r="E18" i="1"/>
  <c r="J18" i="1"/>
  <c r="F18" i="1" l="1"/>
  <c r="G18" i="1" s="1"/>
  <c r="H18" i="1" s="1"/>
  <c r="I18" i="1" s="1"/>
  <c r="B19" i="1" s="1"/>
  <c r="C19" i="1" s="1"/>
  <c r="D19" i="1" l="1"/>
  <c r="E19" i="1"/>
  <c r="J19" i="1"/>
  <c r="F19" i="1" l="1"/>
  <c r="G19" i="1" s="1"/>
  <c r="H19" i="1" s="1"/>
  <c r="I19" i="1" s="1"/>
  <c r="B20" i="1" s="1"/>
  <c r="C20" i="1" s="1"/>
  <c r="D20" i="1" l="1"/>
  <c r="E20" i="1"/>
  <c r="J20" i="1"/>
  <c r="F20" i="1" l="1"/>
  <c r="G20" i="1" s="1"/>
  <c r="H20" i="1" s="1"/>
  <c r="I20" i="1" s="1"/>
  <c r="B21" i="1" s="1"/>
  <c r="C21" i="1" s="1"/>
  <c r="D21" i="1" l="1"/>
  <c r="E21" i="1"/>
  <c r="J21" i="1"/>
  <c r="F21" i="1" l="1"/>
  <c r="G21" i="1" s="1"/>
  <c r="H21" i="1" s="1"/>
  <c r="I21" i="1" s="1"/>
  <c r="B22" i="1" s="1"/>
  <c r="C22" i="1" s="1"/>
  <c r="D22" i="1" l="1"/>
  <c r="E22" i="1"/>
  <c r="J22" i="1"/>
  <c r="F22" i="1" l="1"/>
  <c r="G22" i="1" s="1"/>
  <c r="H22" i="1" s="1"/>
  <c r="I22" i="1" s="1"/>
  <c r="B23" i="1" s="1"/>
  <c r="C23" i="1" s="1"/>
  <c r="D23" i="1" l="1"/>
  <c r="E23" i="1"/>
  <c r="J23" i="1"/>
  <c r="F23" i="1" l="1"/>
  <c r="G23" i="1" s="1"/>
  <c r="H23" i="1" s="1"/>
  <c r="I23" i="1" s="1"/>
  <c r="B24" i="1" s="1"/>
  <c r="C24" i="1" s="1"/>
  <c r="D24" i="1" l="1"/>
  <c r="E24" i="1"/>
  <c r="J24" i="1"/>
  <c r="F24" i="1" l="1"/>
  <c r="G24" i="1" s="1"/>
  <c r="H24" i="1"/>
  <c r="I24" i="1" s="1"/>
  <c r="B25" i="1" s="1"/>
  <c r="C25" i="1" s="1"/>
  <c r="D25" i="1" l="1"/>
  <c r="E25" i="1"/>
  <c r="J25" i="1"/>
  <c r="F25" i="1" l="1"/>
  <c r="G25" i="1" s="1"/>
  <c r="H25" i="1" s="1"/>
  <c r="I25" i="1" s="1"/>
  <c r="B26" i="1" s="1"/>
  <c r="C26" i="1" s="1"/>
  <c r="D26" i="1" l="1"/>
  <c r="E26" i="1"/>
  <c r="J26" i="1"/>
  <c r="F26" i="1" l="1"/>
  <c r="G26" i="1" s="1"/>
  <c r="H26" i="1" s="1"/>
  <c r="I26" i="1" s="1"/>
  <c r="B27" i="1" s="1"/>
  <c r="C27" i="1" s="1"/>
  <c r="D27" i="1" l="1"/>
  <c r="E27" i="1"/>
  <c r="J27" i="1"/>
  <c r="F27" i="1" l="1"/>
  <c r="G27" i="1" s="1"/>
  <c r="H27" i="1" s="1"/>
  <c r="I27" i="1" s="1"/>
  <c r="B28" i="1" s="1"/>
  <c r="C28" i="1" s="1"/>
  <c r="D28" i="1" l="1"/>
  <c r="E28" i="1"/>
  <c r="J28" i="1"/>
  <c r="F28" i="1" l="1"/>
  <c r="G28" i="1" s="1"/>
  <c r="H28" i="1" s="1"/>
  <c r="I28" i="1" s="1"/>
  <c r="B29" i="1" s="1"/>
  <c r="C29" i="1" s="1"/>
  <c r="D29" i="1" l="1"/>
  <c r="E29" i="1"/>
  <c r="J29" i="1"/>
  <c r="F29" i="1" l="1"/>
  <c r="G29" i="1" s="1"/>
  <c r="H29" i="1" s="1"/>
  <c r="I29" i="1" s="1"/>
  <c r="B30" i="1" s="1"/>
  <c r="C30" i="1" s="1"/>
  <c r="D30" i="1" l="1"/>
  <c r="E30" i="1"/>
  <c r="J30" i="1"/>
  <c r="F30" i="1" l="1"/>
  <c r="G30" i="1" s="1"/>
  <c r="H30" i="1" s="1"/>
  <c r="I30" i="1" s="1"/>
  <c r="B31" i="1" s="1"/>
  <c r="C31" i="1" s="1"/>
  <c r="D31" i="1" l="1"/>
  <c r="E31" i="1"/>
  <c r="J31" i="1"/>
  <c r="F31" i="1" l="1"/>
  <c r="G31" i="1" s="1"/>
  <c r="H31" i="1" s="1"/>
  <c r="I31" i="1" s="1"/>
  <c r="B32" i="1" s="1"/>
  <c r="C32" i="1" l="1"/>
  <c r="J32" i="1"/>
  <c r="D32" i="1" l="1"/>
  <c r="E32" i="1"/>
  <c r="F32" i="1" l="1"/>
  <c r="G32" i="1" s="1"/>
  <c r="H32" i="1" s="1"/>
  <c r="I32" i="1" s="1"/>
  <c r="B33" i="1" s="1"/>
  <c r="C33" i="1" l="1"/>
  <c r="J33" i="1"/>
  <c r="D33" i="1" l="1"/>
  <c r="E33" i="1"/>
  <c r="F33" i="1" l="1"/>
  <c r="G33" i="1" s="1"/>
  <c r="H33" i="1" s="1"/>
  <c r="I33" i="1" s="1"/>
  <c r="B34" i="1" s="1"/>
  <c r="C34" i="1" l="1"/>
  <c r="J34" i="1"/>
  <c r="E34" i="1" l="1"/>
  <c r="D34" i="1"/>
  <c r="F34" i="1" l="1"/>
  <c r="G34" i="1" s="1"/>
  <c r="H34" i="1" s="1"/>
  <c r="I34" i="1" s="1"/>
  <c r="B35" i="1" s="1"/>
  <c r="C35" i="1" s="1"/>
  <c r="J35" i="1" l="1"/>
  <c r="E35" i="1"/>
  <c r="D35" i="1"/>
  <c r="F35" i="1" l="1"/>
  <c r="G35" i="1" s="1"/>
  <c r="H35" i="1" s="1"/>
  <c r="I35" i="1" s="1"/>
  <c r="B36" i="1" s="1"/>
  <c r="C36" i="1" s="1"/>
  <c r="J36" i="1" l="1"/>
  <c r="D36" i="1"/>
  <c r="E36" i="1"/>
  <c r="F36" i="1" l="1"/>
  <c r="G36" i="1" s="1"/>
  <c r="H36" i="1" s="1"/>
  <c r="I36" i="1" s="1"/>
  <c r="B37" i="1" s="1"/>
  <c r="C37" i="1" l="1"/>
  <c r="J37" i="1"/>
  <c r="D37" i="1" l="1"/>
  <c r="E37" i="1"/>
  <c r="F37" i="1" l="1"/>
  <c r="G37" i="1" s="1"/>
  <c r="H37" i="1" s="1"/>
  <c r="I37" i="1" s="1"/>
</calcChain>
</file>

<file path=xl/sharedStrings.xml><?xml version="1.0" encoding="utf-8"?>
<sst xmlns="http://schemas.openxmlformats.org/spreadsheetml/2006/main" count="47" uniqueCount="42">
  <si>
    <t>Position</t>
  </si>
  <si>
    <t>kP</t>
  </si>
  <si>
    <t>kI</t>
  </si>
  <si>
    <t>kD</t>
  </si>
  <si>
    <t>set position</t>
  </si>
  <si>
    <t>time</t>
  </si>
  <si>
    <t>Error</t>
  </si>
  <si>
    <t>integral</t>
  </si>
  <si>
    <t>derivative</t>
  </si>
  <si>
    <t>tick_len</t>
  </si>
  <si>
    <t>ticks/second</t>
  </si>
  <si>
    <t>kU</t>
  </si>
  <si>
    <t>Tu</t>
  </si>
  <si>
    <t>truncated</t>
  </si>
  <si>
    <t>drive angle</t>
  </si>
  <si>
    <t>rotation</t>
  </si>
  <si>
    <t>sine</t>
  </si>
  <si>
    <t>cosine</t>
  </si>
  <si>
    <t>scale</t>
  </si>
  <si>
    <t>power</t>
  </si>
  <si>
    <t>wheel1</t>
  </si>
  <si>
    <t>wheel0</t>
  </si>
  <si>
    <t>wheel2</t>
  </si>
  <si>
    <t>wheel3</t>
  </si>
  <si>
    <t>forward</t>
  </si>
  <si>
    <t>lateral</t>
  </si>
  <si>
    <t>atan2</t>
  </si>
  <si>
    <t>low cut off</t>
  </si>
  <si>
    <t>close enough</t>
  </si>
  <si>
    <t>raw output</t>
  </si>
  <si>
    <t>output if error&lt;20</t>
  </si>
  <si>
    <t>ticks per motor revolution</t>
  </si>
  <si>
    <t>motor gear size</t>
  </si>
  <si>
    <t>wheel gear size</t>
  </si>
  <si>
    <t>wheel diameter</t>
  </si>
  <si>
    <t>gear ratio</t>
  </si>
  <si>
    <t>wheel circumference</t>
  </si>
  <si>
    <t>distance per tick</t>
  </si>
  <si>
    <t>ticks per tile</t>
  </si>
  <si>
    <t>robot diameter</t>
  </si>
  <si>
    <t>robot circumference</t>
  </si>
  <si>
    <t>ticks per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</si>
</sst>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"/>
    <numFmt numFmtId="166" formatCode="0.000"/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Sheet1!$A$8:$A$111</c:f>
              <c:numCache>
                <c:formatCode>0.000</c:formatCode>
                <c:ptCount val="1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cat>
          <c:val>
            <c:numRef>
              <c:f>Sheet1!$B$8:$B$37</c:f>
              <c:numCache>
                <c:formatCode>0.000</c:formatCode>
                <c:ptCount val="30"/>
                <c:pt idx="0">
                  <c:v>0</c:v>
                </c:pt>
                <c:pt idx="1">
                  <c:v>299.04000000000002</c:v>
                </c:pt>
                <c:pt idx="2">
                  <c:v>598.08000000000004</c:v>
                </c:pt>
                <c:pt idx="3">
                  <c:v>897.12</c:v>
                </c:pt>
                <c:pt idx="4">
                  <c:v>1196.1600000000001</c:v>
                </c:pt>
                <c:pt idx="5">
                  <c:v>1495.2</c:v>
                </c:pt>
                <c:pt idx="6">
                  <c:v>1794.24</c:v>
                </c:pt>
                <c:pt idx="7">
                  <c:v>2093.2799999999997</c:v>
                </c:pt>
                <c:pt idx="8">
                  <c:v>2392.3200000000002</c:v>
                </c:pt>
                <c:pt idx="9">
                  <c:v>2691.36</c:v>
                </c:pt>
                <c:pt idx="10">
                  <c:v>2990.4</c:v>
                </c:pt>
                <c:pt idx="11">
                  <c:v>3289.4400000000005</c:v>
                </c:pt>
                <c:pt idx="12">
                  <c:v>3588.48</c:v>
                </c:pt>
                <c:pt idx="13">
                  <c:v>3887.5200000000004</c:v>
                </c:pt>
                <c:pt idx="14">
                  <c:v>4186.5600000000004</c:v>
                </c:pt>
                <c:pt idx="15">
                  <c:v>4485.6000000000004</c:v>
                </c:pt>
                <c:pt idx="16">
                  <c:v>4784.6400000000003</c:v>
                </c:pt>
                <c:pt idx="17">
                  <c:v>5083.68</c:v>
                </c:pt>
                <c:pt idx="18">
                  <c:v>5382.72</c:v>
                </c:pt>
                <c:pt idx="19">
                  <c:v>5184.8272895999999</c:v>
                </c:pt>
                <c:pt idx="20">
                  <c:v>5460.3572681441283</c:v>
                </c:pt>
                <c:pt idx="21">
                  <c:v>5161.3172681441283</c:v>
                </c:pt>
                <c:pt idx="22">
                  <c:v>5460.3572681441283</c:v>
                </c:pt>
                <c:pt idx="23">
                  <c:v>5161.3172681441292</c:v>
                </c:pt>
                <c:pt idx="24">
                  <c:v>5460.3572681441292</c:v>
                </c:pt>
                <c:pt idx="25">
                  <c:v>5161.3172681441292</c:v>
                </c:pt>
                <c:pt idx="26">
                  <c:v>5460.3572681441292</c:v>
                </c:pt>
                <c:pt idx="27">
                  <c:v>5161.3172681441292</c:v>
                </c:pt>
                <c:pt idx="28">
                  <c:v>5460.3572681441283</c:v>
                </c:pt>
                <c:pt idx="29">
                  <c:v>5161.3172681441283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4041-8937-83F5F00D0DA3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Sheet1!$A$8:$A$111</c:f>
              <c:numCache>
                <c:formatCode>0.000</c:formatCode>
                <c:ptCount val="1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cat>
          <c:val>
            <c:numRef>
              <c:f>Sheet1!$C$8:$C$37</c:f>
              <c:numCache>
                <c:formatCode>0.000</c:formatCode>
                <c:ptCount val="30"/>
                <c:pt idx="0">
                  <c:v>5300</c:v>
                </c:pt>
                <c:pt idx="1">
                  <c:v>5000.96</c:v>
                </c:pt>
                <c:pt idx="2">
                  <c:v>4701.92</c:v>
                </c:pt>
                <c:pt idx="3">
                  <c:v>4402.88</c:v>
                </c:pt>
                <c:pt idx="4">
                  <c:v>4103.84</c:v>
                </c:pt>
                <c:pt idx="5">
                  <c:v>3804.8</c:v>
                </c:pt>
                <c:pt idx="6">
                  <c:v>3505.76</c:v>
                </c:pt>
                <c:pt idx="7">
                  <c:v>3206.7200000000003</c:v>
                </c:pt>
                <c:pt idx="8">
                  <c:v>2907.68</c:v>
                </c:pt>
                <c:pt idx="9">
                  <c:v>2608.64</c:v>
                </c:pt>
                <c:pt idx="10">
                  <c:v>2309.6</c:v>
                </c:pt>
                <c:pt idx="11">
                  <c:v>2010.5599999999995</c:v>
                </c:pt>
                <c:pt idx="12">
                  <c:v>1711.52</c:v>
                </c:pt>
                <c:pt idx="13">
                  <c:v>1412.4799999999996</c:v>
                </c:pt>
                <c:pt idx="14">
                  <c:v>1113.4399999999996</c:v>
                </c:pt>
                <c:pt idx="15">
                  <c:v>814.39999999999964</c:v>
                </c:pt>
                <c:pt idx="16">
                  <c:v>515.35999999999967</c:v>
                </c:pt>
                <c:pt idx="17">
                  <c:v>216.31999999999971</c:v>
                </c:pt>
                <c:pt idx="18">
                  <c:v>-82.720000000000255</c:v>
                </c:pt>
                <c:pt idx="19">
                  <c:v>115.17271040000014</c:v>
                </c:pt>
                <c:pt idx="20">
                  <c:v>-160.35726814412828</c:v>
                </c:pt>
                <c:pt idx="21">
                  <c:v>138.68273185587168</c:v>
                </c:pt>
                <c:pt idx="22">
                  <c:v>-160.35726814412828</c:v>
                </c:pt>
                <c:pt idx="23">
                  <c:v>138.68273185587077</c:v>
                </c:pt>
                <c:pt idx="24">
                  <c:v>-160.35726814412919</c:v>
                </c:pt>
                <c:pt idx="25">
                  <c:v>138.68273185587077</c:v>
                </c:pt>
                <c:pt idx="26">
                  <c:v>-160.35726814412919</c:v>
                </c:pt>
                <c:pt idx="27">
                  <c:v>138.68273185587077</c:v>
                </c:pt>
                <c:pt idx="28">
                  <c:v>-160.35726814412828</c:v>
                </c:pt>
                <c:pt idx="29">
                  <c:v>138.68273185587168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F-4041-8937-83F5F00D0DA3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Sheet1!$I$8:$I$37</c:f>
              <c:numCache>
                <c:formatCode>0.000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-0.66176000000000201</c:v>
                </c:pt>
                <c:pt idx="19">
                  <c:v>0.92138168320000113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C-B445-8A08-0258D660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107950</xdr:rowOff>
    </xdr:from>
    <xdr:to>
      <xdr:col>22</xdr:col>
      <xdr:colOff>25400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907A4-C02F-CE7E-6BCB-DA4042F6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21</xdr:row>
      <xdr:rowOff>63500</xdr:rowOff>
    </xdr:from>
    <xdr:to>
      <xdr:col>22</xdr:col>
      <xdr:colOff>6350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F92E2-BFAC-F449-BDA7-D765EE43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4462-B40D-EF48-ABE2-33E580FCE3BD}">
  <dimension ref="A1:J111"/>
  <sheetViews>
    <sheetView workbookViewId="0">
      <selection activeCell="A3" sqref="A3"/>
    </sheetView>
  </sheetViews>
  <sheetFormatPr baseColWidth="10" defaultRowHeight="16" x14ac:dyDescent="0.2"/>
  <cols>
    <col min="3" max="3" width="16.33203125" bestFit="1" customWidth="1"/>
    <col min="7" max="7" width="15.6640625" bestFit="1" customWidth="1"/>
  </cols>
  <sheetData>
    <row r="1" spans="1:10" x14ac:dyDescent="0.2">
      <c r="A1" s="4">
        <f>0.2*G1</f>
        <v>8.0000000000000002E-3</v>
      </c>
      <c r="B1" t="s">
        <v>1</v>
      </c>
      <c r="C1" s="1">
        <f>A1</f>
        <v>8.0000000000000002E-3</v>
      </c>
      <c r="E1" t="s">
        <v>11</v>
      </c>
      <c r="G1" s="1">
        <v>0.04</v>
      </c>
    </row>
    <row r="2" spans="1:10" x14ac:dyDescent="0.2">
      <c r="A2" s="4">
        <f>0.4*G1/G2</f>
        <v>0.08</v>
      </c>
      <c r="B2" t="s">
        <v>2</v>
      </c>
      <c r="C2" s="1">
        <v>0</v>
      </c>
      <c r="E2" t="s">
        <v>12</v>
      </c>
      <c r="G2">
        <v>0.2</v>
      </c>
    </row>
    <row r="3" spans="1:10" x14ac:dyDescent="0.2">
      <c r="A3" s="4">
        <f>G1*G2*6/90</f>
        <v>5.3333333333333336E-4</v>
      </c>
      <c r="B3" t="s">
        <v>3</v>
      </c>
      <c r="C3" s="1">
        <v>0</v>
      </c>
    </row>
    <row r="4" spans="1:10" x14ac:dyDescent="0.2">
      <c r="B4" t="s">
        <v>4</v>
      </c>
      <c r="C4" s="2">
        <v>5300</v>
      </c>
      <c r="E4" t="s">
        <v>28</v>
      </c>
      <c r="G4">
        <v>20</v>
      </c>
    </row>
    <row r="5" spans="1:10" x14ac:dyDescent="0.2">
      <c r="B5" t="s">
        <v>9</v>
      </c>
      <c r="C5" s="1">
        <v>0.1</v>
      </c>
      <c r="H5" t="s">
        <v>27</v>
      </c>
    </row>
    <row r="6" spans="1:10" x14ac:dyDescent="0.2">
      <c r="B6" t="s">
        <v>10</v>
      </c>
      <c r="C6">
        <f>2.67*1120</f>
        <v>2990.4</v>
      </c>
      <c r="H6">
        <v>0</v>
      </c>
    </row>
    <row r="7" spans="1:10" x14ac:dyDescent="0.2">
      <c r="A7" s="3" t="s">
        <v>5</v>
      </c>
      <c r="B7" s="3" t="s">
        <v>0</v>
      </c>
      <c r="C7" s="3" t="s">
        <v>6</v>
      </c>
      <c r="D7" s="3" t="s">
        <v>7</v>
      </c>
      <c r="E7" s="3" t="s">
        <v>8</v>
      </c>
      <c r="F7" s="3" t="s">
        <v>29</v>
      </c>
      <c r="G7" s="3" t="s">
        <v>30</v>
      </c>
      <c r="H7" s="3" t="s">
        <v>13</v>
      </c>
      <c r="I7" s="3" t="s">
        <v>19</v>
      </c>
      <c r="J7" s="3"/>
    </row>
    <row r="8" spans="1:10" x14ac:dyDescent="0.2">
      <c r="A8" s="3">
        <v>0</v>
      </c>
      <c r="B8" s="3">
        <v>0</v>
      </c>
      <c r="C8" s="3">
        <f>$C$4-B8</f>
        <v>5300</v>
      </c>
      <c r="D8" s="3">
        <v>0</v>
      </c>
      <c r="E8" s="3">
        <v>0</v>
      </c>
      <c r="F8" s="3">
        <f>$C$1*(C8+$C$2*D8+$C$3*E8)</f>
        <v>42.4</v>
      </c>
      <c r="G8" s="3">
        <f>IF(ABS(C8)&lt;$G$4,0,F8)</f>
        <v>42.4</v>
      </c>
      <c r="H8" s="3">
        <f>IF(ABS(G8)&gt;1,SIGN(G8),G8)</f>
        <v>1</v>
      </c>
      <c r="I8" s="3">
        <f>IF(-0.1&lt;H8&lt;0.1,0,H8)</f>
        <v>1</v>
      </c>
      <c r="J8" s="3"/>
    </row>
    <row r="9" spans="1:10" x14ac:dyDescent="0.2">
      <c r="A9" s="3">
        <v>0.1</v>
      </c>
      <c r="B9" s="3">
        <f>(A9-A8)*I8*$C$6+B8</f>
        <v>299.04000000000002</v>
      </c>
      <c r="C9" s="3">
        <f>$C$4-B9</f>
        <v>5000.96</v>
      </c>
      <c r="D9" s="3">
        <f>D8+C9*(A9-$A$8)</f>
        <v>500.096</v>
      </c>
      <c r="E9" s="3">
        <f>(C8-C9)/(A9-$A$8)</f>
        <v>2990.3999999999996</v>
      </c>
      <c r="F9" s="3">
        <f t="shared" ref="F9:F37" si="0">$C$1*(C9+$C$2*D9+$C$3*E9)</f>
        <v>40.007680000000001</v>
      </c>
      <c r="G9" s="3">
        <f t="shared" ref="G9:G37" si="1">IF(ABS(C9)&lt;$G$4,0,F9)</f>
        <v>40.007680000000001</v>
      </c>
      <c r="H9" s="3">
        <f t="shared" ref="H9:H37" si="2">IF(ABS(G9)&gt;1,SIGN(G9),G9)</f>
        <v>1</v>
      </c>
      <c r="I9" s="3">
        <f t="shared" ref="I9:I37" si="3">IF(-0.1&lt;H9&lt;0.1,0,H9)</f>
        <v>1</v>
      </c>
      <c r="J9" s="3"/>
    </row>
    <row r="10" spans="1:10" x14ac:dyDescent="0.2">
      <c r="A10" s="3">
        <v>0.2</v>
      </c>
      <c r="B10" s="3">
        <f>(A10-A9)*I9*$C$6+B9</f>
        <v>598.08000000000004</v>
      </c>
      <c r="C10" s="3">
        <f t="shared" ref="C9:C37" si="4">$C$4-B10</f>
        <v>4701.92</v>
      </c>
      <c r="D10" s="3">
        <f t="shared" ref="D10:D37" si="5">D9+C10*(A10-$A$8)</f>
        <v>1440.48</v>
      </c>
      <c r="E10" s="3">
        <f t="shared" ref="E10:E37" si="6">(C9-C10)/(A10-$A$8)</f>
        <v>1495.1999999999998</v>
      </c>
      <c r="F10" s="3">
        <f t="shared" si="0"/>
        <v>37.615360000000003</v>
      </c>
      <c r="G10" s="3">
        <f t="shared" si="1"/>
        <v>37.615360000000003</v>
      </c>
      <c r="H10" s="3">
        <f t="shared" si="2"/>
        <v>1</v>
      </c>
      <c r="I10" s="3">
        <f t="shared" si="3"/>
        <v>1</v>
      </c>
      <c r="J10" s="3">
        <f>B10-B9</f>
        <v>299.04000000000002</v>
      </c>
    </row>
    <row r="11" spans="1:10" x14ac:dyDescent="0.2">
      <c r="A11" s="3">
        <v>0.3</v>
      </c>
      <c r="B11" s="3">
        <f>(A11-A10)*I10*$C$6+B10</f>
        <v>897.12</v>
      </c>
      <c r="C11" s="3">
        <f t="shared" si="4"/>
        <v>4402.88</v>
      </c>
      <c r="D11" s="3">
        <f t="shared" si="5"/>
        <v>2761.3440000000001</v>
      </c>
      <c r="E11" s="3">
        <f t="shared" si="6"/>
        <v>996.8</v>
      </c>
      <c r="F11" s="3">
        <f t="shared" si="0"/>
        <v>35.223040000000005</v>
      </c>
      <c r="G11" s="3">
        <f t="shared" si="1"/>
        <v>35.223040000000005</v>
      </c>
      <c r="H11" s="3">
        <f t="shared" si="2"/>
        <v>1</v>
      </c>
      <c r="I11" s="3">
        <f t="shared" si="3"/>
        <v>1</v>
      </c>
      <c r="J11" s="3">
        <f>B11-B10</f>
        <v>299.03999999999996</v>
      </c>
    </row>
    <row r="12" spans="1:10" x14ac:dyDescent="0.2">
      <c r="A12" s="3">
        <v>0.4</v>
      </c>
      <c r="B12" s="3">
        <f>(A12-A11)*I11*$C$6+B11</f>
        <v>1196.1600000000001</v>
      </c>
      <c r="C12" s="3">
        <f t="shared" si="4"/>
        <v>4103.84</v>
      </c>
      <c r="D12" s="3">
        <f t="shared" si="5"/>
        <v>4402.88</v>
      </c>
      <c r="E12" s="3">
        <f t="shared" si="6"/>
        <v>747.59999999999991</v>
      </c>
      <c r="F12" s="3">
        <f t="shared" si="0"/>
        <v>32.830719999999999</v>
      </c>
      <c r="G12" s="3">
        <f t="shared" si="1"/>
        <v>32.830719999999999</v>
      </c>
      <c r="H12" s="3">
        <f t="shared" si="2"/>
        <v>1</v>
      </c>
      <c r="I12" s="3">
        <f t="shared" si="3"/>
        <v>1</v>
      </c>
      <c r="J12" s="3">
        <f>B12-B11</f>
        <v>299.04000000000008</v>
      </c>
    </row>
    <row r="13" spans="1:10" x14ac:dyDescent="0.2">
      <c r="A13" s="3">
        <v>0.5</v>
      </c>
      <c r="B13" s="3">
        <f>(A13-A12)*I12*$C$6+B12</f>
        <v>1495.2</v>
      </c>
      <c r="C13" s="3">
        <f t="shared" si="4"/>
        <v>3804.8</v>
      </c>
      <c r="D13" s="3">
        <f t="shared" si="5"/>
        <v>6305.2800000000007</v>
      </c>
      <c r="E13" s="3">
        <f t="shared" si="6"/>
        <v>598.07999999999993</v>
      </c>
      <c r="F13" s="3">
        <f t="shared" si="0"/>
        <v>30.438400000000001</v>
      </c>
      <c r="G13" s="3">
        <f t="shared" si="1"/>
        <v>30.438400000000001</v>
      </c>
      <c r="H13" s="3">
        <f t="shared" si="2"/>
        <v>1</v>
      </c>
      <c r="I13" s="3">
        <f t="shared" si="3"/>
        <v>1</v>
      </c>
      <c r="J13" s="3">
        <f>B13-B12</f>
        <v>299.03999999999996</v>
      </c>
    </row>
    <row r="14" spans="1:10" x14ac:dyDescent="0.2">
      <c r="A14" s="3">
        <v>0.6</v>
      </c>
      <c r="B14" s="3">
        <f>(A14-A13)*I13*$C$6+B13</f>
        <v>1794.24</v>
      </c>
      <c r="C14" s="3">
        <f t="shared" si="4"/>
        <v>3505.76</v>
      </c>
      <c r="D14" s="3">
        <f t="shared" si="5"/>
        <v>8408.7360000000008</v>
      </c>
      <c r="E14" s="3">
        <f t="shared" si="6"/>
        <v>498.4</v>
      </c>
      <c r="F14" s="3">
        <f t="shared" si="0"/>
        <v>28.046080000000003</v>
      </c>
      <c r="G14" s="3">
        <f t="shared" si="1"/>
        <v>28.046080000000003</v>
      </c>
      <c r="H14" s="3">
        <f t="shared" si="2"/>
        <v>1</v>
      </c>
      <c r="I14" s="3">
        <f t="shared" si="3"/>
        <v>1</v>
      </c>
      <c r="J14" s="3">
        <f>B14-B13</f>
        <v>299.03999999999996</v>
      </c>
    </row>
    <row r="15" spans="1:10" x14ac:dyDescent="0.2">
      <c r="A15" s="3">
        <v>0.7</v>
      </c>
      <c r="B15" s="3">
        <f>(A15-A14)*I14*$C$6+B14</f>
        <v>2093.2799999999997</v>
      </c>
      <c r="C15" s="3">
        <f t="shared" si="4"/>
        <v>3206.7200000000003</v>
      </c>
      <c r="D15" s="3">
        <f t="shared" si="5"/>
        <v>10653.44</v>
      </c>
      <c r="E15" s="3">
        <f t="shared" si="6"/>
        <v>427.2</v>
      </c>
      <c r="F15" s="3">
        <f t="shared" si="0"/>
        <v>25.653760000000002</v>
      </c>
      <c r="G15" s="3">
        <f t="shared" si="1"/>
        <v>25.653760000000002</v>
      </c>
      <c r="H15" s="3">
        <f t="shared" si="2"/>
        <v>1</v>
      </c>
      <c r="I15" s="3">
        <f t="shared" si="3"/>
        <v>1</v>
      </c>
      <c r="J15" s="3">
        <f>B15-B14</f>
        <v>299.03999999999974</v>
      </c>
    </row>
    <row r="16" spans="1:10" x14ac:dyDescent="0.2">
      <c r="A16" s="3">
        <v>0.8</v>
      </c>
      <c r="B16" s="3">
        <f>(A16-A15)*I15*$C$6+B15</f>
        <v>2392.3200000000002</v>
      </c>
      <c r="C16" s="3">
        <f t="shared" si="4"/>
        <v>2907.68</v>
      </c>
      <c r="D16" s="3">
        <f t="shared" si="5"/>
        <v>12979.584000000001</v>
      </c>
      <c r="E16" s="3">
        <f t="shared" si="6"/>
        <v>373.80000000000052</v>
      </c>
      <c r="F16" s="3">
        <f t="shared" si="0"/>
        <v>23.26144</v>
      </c>
      <c r="G16" s="3">
        <f t="shared" si="1"/>
        <v>23.26144</v>
      </c>
      <c r="H16" s="3">
        <f t="shared" si="2"/>
        <v>1</v>
      </c>
      <c r="I16" s="3">
        <f t="shared" si="3"/>
        <v>1</v>
      </c>
      <c r="J16" s="3">
        <f>B16-B15</f>
        <v>299.04000000000042</v>
      </c>
    </row>
    <row r="17" spans="1:10" x14ac:dyDescent="0.2">
      <c r="A17" s="3">
        <v>0.9</v>
      </c>
      <c r="B17" s="3">
        <f>(A17-A16)*I16*$C$6+B16</f>
        <v>2691.36</v>
      </c>
      <c r="C17" s="3">
        <f t="shared" si="4"/>
        <v>2608.64</v>
      </c>
      <c r="D17" s="3">
        <f t="shared" si="5"/>
        <v>15327.36</v>
      </c>
      <c r="E17" s="3">
        <f t="shared" si="6"/>
        <v>332.26666666666659</v>
      </c>
      <c r="F17" s="3">
        <f t="shared" si="0"/>
        <v>20.869119999999999</v>
      </c>
      <c r="G17" s="3">
        <f t="shared" si="1"/>
        <v>20.869119999999999</v>
      </c>
      <c r="H17" s="3">
        <f t="shared" si="2"/>
        <v>1</v>
      </c>
      <c r="I17" s="3">
        <f t="shared" si="3"/>
        <v>1</v>
      </c>
      <c r="J17" s="3">
        <f>B17-B16</f>
        <v>299.03999999999996</v>
      </c>
    </row>
    <row r="18" spans="1:10" x14ac:dyDescent="0.2">
      <c r="A18" s="3">
        <v>1</v>
      </c>
      <c r="B18" s="3">
        <f>(A18-A17)*I17*$C$6+B17</f>
        <v>2990.4</v>
      </c>
      <c r="C18" s="3">
        <f t="shared" si="4"/>
        <v>2309.6</v>
      </c>
      <c r="D18" s="3">
        <f t="shared" si="5"/>
        <v>17636.96</v>
      </c>
      <c r="E18" s="3">
        <f t="shared" si="6"/>
        <v>299.03999999999996</v>
      </c>
      <c r="F18" s="3">
        <f t="shared" si="0"/>
        <v>18.476800000000001</v>
      </c>
      <c r="G18" s="3">
        <f t="shared" si="1"/>
        <v>18.476800000000001</v>
      </c>
      <c r="H18" s="3">
        <f t="shared" si="2"/>
        <v>1</v>
      </c>
      <c r="I18" s="3">
        <f t="shared" si="3"/>
        <v>1</v>
      </c>
      <c r="J18" s="3">
        <f>B18-B17</f>
        <v>299.03999999999996</v>
      </c>
    </row>
    <row r="19" spans="1:10" x14ac:dyDescent="0.2">
      <c r="A19" s="3">
        <v>1.1000000000000001</v>
      </c>
      <c r="B19" s="3">
        <f>(A19-A18)*I18*$C$6+B18</f>
        <v>3289.4400000000005</v>
      </c>
      <c r="C19" s="3">
        <f t="shared" si="4"/>
        <v>2010.5599999999995</v>
      </c>
      <c r="D19" s="3">
        <f t="shared" si="5"/>
        <v>19848.575999999997</v>
      </c>
      <c r="E19" s="3">
        <f t="shared" si="6"/>
        <v>271.85454545454581</v>
      </c>
      <c r="F19" s="3">
        <f t="shared" si="0"/>
        <v>16.084479999999996</v>
      </c>
      <c r="G19" s="3">
        <f t="shared" si="1"/>
        <v>16.084479999999996</v>
      </c>
      <c r="H19" s="3">
        <f t="shared" si="2"/>
        <v>1</v>
      </c>
      <c r="I19" s="3">
        <f t="shared" si="3"/>
        <v>1</v>
      </c>
      <c r="J19" s="3">
        <f>B19-B18</f>
        <v>299.04000000000042</v>
      </c>
    </row>
    <row r="20" spans="1:10" x14ac:dyDescent="0.2">
      <c r="A20" s="3">
        <v>1.2</v>
      </c>
      <c r="B20" s="3">
        <f>(A20-A19)*I19*$C$6+B19</f>
        <v>3588.48</v>
      </c>
      <c r="C20" s="3">
        <f t="shared" si="4"/>
        <v>1711.52</v>
      </c>
      <c r="D20" s="3">
        <f t="shared" si="5"/>
        <v>21902.399999999998</v>
      </c>
      <c r="E20" s="3">
        <f t="shared" si="6"/>
        <v>249.19999999999959</v>
      </c>
      <c r="F20" s="3">
        <f t="shared" si="0"/>
        <v>13.692159999999999</v>
      </c>
      <c r="G20" s="3">
        <f t="shared" si="1"/>
        <v>13.692159999999999</v>
      </c>
      <c r="H20" s="3">
        <f t="shared" si="2"/>
        <v>1</v>
      </c>
      <c r="I20" s="3">
        <f t="shared" si="3"/>
        <v>1</v>
      </c>
      <c r="J20" s="3">
        <f>B20-B19</f>
        <v>299.03999999999951</v>
      </c>
    </row>
    <row r="21" spans="1:10" x14ac:dyDescent="0.2">
      <c r="A21" s="3">
        <v>1.3</v>
      </c>
      <c r="B21" s="3">
        <f>(A21-A20)*I20*$C$6+B20</f>
        <v>3887.5200000000004</v>
      </c>
      <c r="C21" s="3">
        <f t="shared" si="4"/>
        <v>1412.4799999999996</v>
      </c>
      <c r="D21" s="3">
        <f t="shared" si="5"/>
        <v>23738.623999999996</v>
      </c>
      <c r="E21" s="3">
        <f t="shared" si="6"/>
        <v>230.03076923076955</v>
      </c>
      <c r="F21" s="3">
        <f t="shared" si="0"/>
        <v>11.299839999999996</v>
      </c>
      <c r="G21" s="3">
        <f t="shared" si="1"/>
        <v>11.299839999999996</v>
      </c>
      <c r="H21" s="3">
        <f t="shared" si="2"/>
        <v>1</v>
      </c>
      <c r="I21" s="3">
        <f t="shared" si="3"/>
        <v>1</v>
      </c>
      <c r="J21" s="3">
        <f>B21-B20</f>
        <v>299.04000000000042</v>
      </c>
    </row>
    <row r="22" spans="1:10" x14ac:dyDescent="0.2">
      <c r="A22" s="3">
        <v>1.4</v>
      </c>
      <c r="B22" s="3">
        <f>(A22-A21)*I21*$C$6+B21</f>
        <v>4186.5600000000004</v>
      </c>
      <c r="C22" s="3">
        <f t="shared" si="4"/>
        <v>1113.4399999999996</v>
      </c>
      <c r="D22" s="3">
        <f t="shared" si="5"/>
        <v>25297.439999999995</v>
      </c>
      <c r="E22" s="3">
        <f t="shared" si="6"/>
        <v>213.6</v>
      </c>
      <c r="F22" s="3">
        <f t="shared" si="0"/>
        <v>8.9075199999999963</v>
      </c>
      <c r="G22" s="3">
        <f t="shared" si="1"/>
        <v>8.9075199999999963</v>
      </c>
      <c r="H22" s="3">
        <f t="shared" si="2"/>
        <v>1</v>
      </c>
      <c r="I22" s="3">
        <f t="shared" si="3"/>
        <v>1</v>
      </c>
      <c r="J22" s="3">
        <f>B22-B21</f>
        <v>299.03999999999996</v>
      </c>
    </row>
    <row r="23" spans="1:10" x14ac:dyDescent="0.2">
      <c r="A23" s="3">
        <v>1.5</v>
      </c>
      <c r="B23" s="3">
        <f>(A23-A22)*I22*$C$6+B22</f>
        <v>4485.6000000000004</v>
      </c>
      <c r="C23" s="3">
        <f t="shared" si="4"/>
        <v>814.39999999999964</v>
      </c>
      <c r="D23" s="3">
        <f t="shared" si="5"/>
        <v>26519.039999999994</v>
      </c>
      <c r="E23" s="3">
        <f t="shared" si="6"/>
        <v>199.35999999999999</v>
      </c>
      <c r="F23" s="3">
        <f t="shared" si="0"/>
        <v>6.5151999999999974</v>
      </c>
      <c r="G23" s="3">
        <f t="shared" si="1"/>
        <v>6.5151999999999974</v>
      </c>
      <c r="H23" s="3">
        <f t="shared" si="2"/>
        <v>1</v>
      </c>
      <c r="I23" s="3">
        <f t="shared" si="3"/>
        <v>1</v>
      </c>
      <c r="J23" s="3">
        <f>B23-B22</f>
        <v>299.03999999999996</v>
      </c>
    </row>
    <row r="24" spans="1:10" x14ac:dyDescent="0.2">
      <c r="A24" s="3">
        <v>1.6</v>
      </c>
      <c r="B24" s="3">
        <f>(A24-A23)*I23*$C$6+B23</f>
        <v>4784.6400000000003</v>
      </c>
      <c r="C24" s="3">
        <f t="shared" si="4"/>
        <v>515.35999999999967</v>
      </c>
      <c r="D24" s="3">
        <f t="shared" si="5"/>
        <v>27343.615999999995</v>
      </c>
      <c r="E24" s="3">
        <f t="shared" si="6"/>
        <v>186.89999999999998</v>
      </c>
      <c r="F24" s="3">
        <f t="shared" si="0"/>
        <v>4.1228799999999977</v>
      </c>
      <c r="G24" s="3">
        <f t="shared" si="1"/>
        <v>4.1228799999999977</v>
      </c>
      <c r="H24" s="3">
        <f t="shared" si="2"/>
        <v>1</v>
      </c>
      <c r="I24" s="3">
        <f t="shared" si="3"/>
        <v>1</v>
      </c>
      <c r="J24" s="3">
        <f>B24-B23</f>
        <v>299.03999999999996</v>
      </c>
    </row>
    <row r="25" spans="1:10" x14ac:dyDescent="0.2">
      <c r="A25" s="3">
        <v>1.7</v>
      </c>
      <c r="B25" s="3">
        <f>(A25-A24)*I24*$C$6+B24</f>
        <v>5083.68</v>
      </c>
      <c r="C25" s="3">
        <f t="shared" si="4"/>
        <v>216.31999999999971</v>
      </c>
      <c r="D25" s="3">
        <f t="shared" si="5"/>
        <v>27711.359999999993</v>
      </c>
      <c r="E25" s="3">
        <f t="shared" si="6"/>
        <v>175.90588235294115</v>
      </c>
      <c r="F25" s="3">
        <f t="shared" si="0"/>
        <v>1.7305599999999977</v>
      </c>
      <c r="G25" s="3">
        <f t="shared" si="1"/>
        <v>1.7305599999999977</v>
      </c>
      <c r="H25" s="3">
        <f t="shared" si="2"/>
        <v>1</v>
      </c>
      <c r="I25" s="3">
        <f t="shared" si="3"/>
        <v>1</v>
      </c>
      <c r="J25" s="3">
        <f>B25-B24</f>
        <v>299.03999999999996</v>
      </c>
    </row>
    <row r="26" spans="1:10" x14ac:dyDescent="0.2">
      <c r="A26" s="3">
        <v>1.8</v>
      </c>
      <c r="B26" s="3">
        <f>(A26-A25)*I25*$C$6+B25</f>
        <v>5382.72</v>
      </c>
      <c r="C26" s="3">
        <f t="shared" si="4"/>
        <v>-82.720000000000255</v>
      </c>
      <c r="D26" s="3">
        <f t="shared" si="5"/>
        <v>27562.463999999993</v>
      </c>
      <c r="E26" s="3">
        <f t="shared" si="6"/>
        <v>166.1333333333333</v>
      </c>
      <c r="F26" s="3">
        <f t="shared" si="0"/>
        <v>-0.66176000000000201</v>
      </c>
      <c r="G26" s="3">
        <f t="shared" si="1"/>
        <v>-0.66176000000000201</v>
      </c>
      <c r="H26" s="3">
        <f t="shared" si="2"/>
        <v>-0.66176000000000201</v>
      </c>
      <c r="I26" s="3">
        <f t="shared" si="3"/>
        <v>-0.66176000000000201</v>
      </c>
      <c r="J26" s="3">
        <f>B26-B25</f>
        <v>299.03999999999996</v>
      </c>
    </row>
    <row r="27" spans="1:10" x14ac:dyDescent="0.2">
      <c r="A27" s="3">
        <v>1.9</v>
      </c>
      <c r="B27" s="3">
        <f>(A27-A26)*I26*$C$6+B26</f>
        <v>5184.8272895999999</v>
      </c>
      <c r="C27" s="3">
        <f t="shared" si="4"/>
        <v>115.17271040000014</v>
      </c>
      <c r="D27" s="3">
        <f t="shared" si="5"/>
        <v>27781.292149759993</v>
      </c>
      <c r="E27" s="3">
        <f t="shared" si="6"/>
        <v>-104.15405810526337</v>
      </c>
      <c r="F27" s="3">
        <f t="shared" si="0"/>
        <v>0.92138168320000113</v>
      </c>
      <c r="G27" s="3">
        <f t="shared" si="1"/>
        <v>0.92138168320000113</v>
      </c>
      <c r="H27" s="3">
        <f t="shared" si="2"/>
        <v>0.92138168320000113</v>
      </c>
      <c r="I27" s="3">
        <f t="shared" si="3"/>
        <v>0.92138168320000113</v>
      </c>
      <c r="J27" s="3">
        <f>B27-B26</f>
        <v>-197.8927104000004</v>
      </c>
    </row>
    <row r="28" spans="1:10" x14ac:dyDescent="0.2">
      <c r="A28" s="3">
        <v>2</v>
      </c>
      <c r="B28" s="3">
        <f>(A28-A27)*I27*$C$6+B27</f>
        <v>5460.3572681441283</v>
      </c>
      <c r="C28" s="3">
        <f t="shared" si="4"/>
        <v>-160.35726814412828</v>
      </c>
      <c r="D28" s="3">
        <f t="shared" si="5"/>
        <v>27460.577613471738</v>
      </c>
      <c r="E28" s="3">
        <f t="shared" si="6"/>
        <v>137.76498927206421</v>
      </c>
      <c r="F28" s="3">
        <f t="shared" si="0"/>
        <v>-1.2828581451530263</v>
      </c>
      <c r="G28" s="3">
        <f t="shared" si="1"/>
        <v>-1.2828581451530263</v>
      </c>
      <c r="H28" s="3">
        <f t="shared" si="2"/>
        <v>-1</v>
      </c>
      <c r="I28" s="3">
        <f t="shared" si="3"/>
        <v>-1</v>
      </c>
      <c r="J28" s="3">
        <f>B28-B27</f>
        <v>275.52997854412843</v>
      </c>
    </row>
    <row r="29" spans="1:10" x14ac:dyDescent="0.2">
      <c r="A29" s="3">
        <v>2.1</v>
      </c>
      <c r="B29" s="3">
        <f>(A29-A28)*I28*$C$6+B28</f>
        <v>5161.3172681441283</v>
      </c>
      <c r="C29" s="3">
        <f t="shared" si="4"/>
        <v>138.68273185587168</v>
      </c>
      <c r="D29" s="3">
        <f t="shared" si="5"/>
        <v>27751.811350369069</v>
      </c>
      <c r="E29" s="3">
        <f t="shared" si="6"/>
        <v>-142.39999999999998</v>
      </c>
      <c r="F29" s="3">
        <f t="shared" si="0"/>
        <v>1.1094618548469735</v>
      </c>
      <c r="G29" s="3">
        <f t="shared" si="1"/>
        <v>1.1094618548469735</v>
      </c>
      <c r="H29" s="3">
        <f t="shared" si="2"/>
        <v>1</v>
      </c>
      <c r="I29" s="3">
        <f t="shared" si="3"/>
        <v>1</v>
      </c>
      <c r="J29" s="3">
        <f>B29-B28</f>
        <v>-299.03999999999996</v>
      </c>
    </row>
    <row r="30" spans="1:10" x14ac:dyDescent="0.2">
      <c r="A30" s="3">
        <v>2.2000000000000002</v>
      </c>
      <c r="B30" s="3">
        <f>(A30-A29)*I29*$C$6+B29</f>
        <v>5460.3572681441283</v>
      </c>
      <c r="C30" s="3">
        <f t="shared" si="4"/>
        <v>-160.35726814412828</v>
      </c>
      <c r="D30" s="3">
        <f t="shared" si="5"/>
        <v>27399.025360451986</v>
      </c>
      <c r="E30" s="3">
        <f t="shared" si="6"/>
        <v>135.92727272727271</v>
      </c>
      <c r="F30" s="3">
        <f t="shared" si="0"/>
        <v>-1.2828581451530263</v>
      </c>
      <c r="G30" s="3">
        <f t="shared" si="1"/>
        <v>-1.2828581451530263</v>
      </c>
      <c r="H30" s="3">
        <f t="shared" si="2"/>
        <v>-1</v>
      </c>
      <c r="I30" s="3">
        <f t="shared" si="3"/>
        <v>-1</v>
      </c>
      <c r="J30" s="3">
        <f>B30-B29</f>
        <v>299.03999999999996</v>
      </c>
    </row>
    <row r="31" spans="1:10" x14ac:dyDescent="0.2">
      <c r="A31" s="3">
        <v>2.2999999999999998</v>
      </c>
      <c r="B31" s="3">
        <f>(A31-A30)*I30*$C$6+B30</f>
        <v>5161.3172681441292</v>
      </c>
      <c r="C31" s="3">
        <f t="shared" si="4"/>
        <v>138.68273185587077</v>
      </c>
      <c r="D31" s="3">
        <f t="shared" si="5"/>
        <v>27717.995643720489</v>
      </c>
      <c r="E31" s="3">
        <f t="shared" si="6"/>
        <v>-130.01739130434743</v>
      </c>
      <c r="F31" s="3">
        <f t="shared" si="0"/>
        <v>1.1094618548469661</v>
      </c>
      <c r="G31" s="3">
        <f t="shared" si="1"/>
        <v>1.1094618548469661</v>
      </c>
      <c r="H31" s="3">
        <f t="shared" si="2"/>
        <v>1</v>
      </c>
      <c r="I31" s="3">
        <f t="shared" si="3"/>
        <v>1</v>
      </c>
      <c r="J31" s="3">
        <f>B31-B30</f>
        <v>-299.03999999999905</v>
      </c>
    </row>
    <row r="32" spans="1:10" x14ac:dyDescent="0.2">
      <c r="A32" s="3">
        <v>2.4</v>
      </c>
      <c r="B32" s="3">
        <f>(A32-A31)*I31*$C$6+B31</f>
        <v>5460.3572681441292</v>
      </c>
      <c r="C32" s="3">
        <f t="shared" si="4"/>
        <v>-160.35726814412919</v>
      </c>
      <c r="D32" s="3">
        <f t="shared" si="5"/>
        <v>27333.138200174581</v>
      </c>
      <c r="E32" s="3">
        <f t="shared" si="6"/>
        <v>124.6</v>
      </c>
      <c r="F32" s="3">
        <f t="shared" si="0"/>
        <v>-1.2828581451530336</v>
      </c>
      <c r="G32" s="3">
        <f t="shared" si="1"/>
        <v>-1.2828581451530336</v>
      </c>
      <c r="H32" s="3">
        <f t="shared" si="2"/>
        <v>-1</v>
      </c>
      <c r="I32" s="3">
        <f t="shared" si="3"/>
        <v>-1</v>
      </c>
      <c r="J32" s="3">
        <f>B32-B31</f>
        <v>299.03999999999996</v>
      </c>
    </row>
    <row r="33" spans="1:10" x14ac:dyDescent="0.2">
      <c r="A33" s="3">
        <v>2.5</v>
      </c>
      <c r="B33" s="3">
        <f>(A33-A32)*I32*$C$6+B32</f>
        <v>5161.3172681441292</v>
      </c>
      <c r="C33" s="3">
        <f t="shared" si="4"/>
        <v>138.68273185587077</v>
      </c>
      <c r="D33" s="3">
        <f t="shared" si="5"/>
        <v>27679.845029814256</v>
      </c>
      <c r="E33" s="3">
        <f t="shared" si="6"/>
        <v>-119.61599999999999</v>
      </c>
      <c r="F33" s="3">
        <f t="shared" si="0"/>
        <v>1.1094618548469661</v>
      </c>
      <c r="G33" s="3">
        <f t="shared" si="1"/>
        <v>1.1094618548469661</v>
      </c>
      <c r="H33" s="3">
        <f t="shared" si="2"/>
        <v>1</v>
      </c>
      <c r="I33" s="3">
        <f t="shared" si="3"/>
        <v>1</v>
      </c>
      <c r="J33" s="3">
        <f>B33-B32</f>
        <v>-299.03999999999996</v>
      </c>
    </row>
    <row r="34" spans="1:10" x14ac:dyDescent="0.2">
      <c r="A34" s="3">
        <v>2.6</v>
      </c>
      <c r="B34" s="3">
        <f>(A34-A33)*I33*$C$6+B33</f>
        <v>5460.3572681441292</v>
      </c>
      <c r="C34" s="3">
        <f t="shared" si="4"/>
        <v>-160.35726814412919</v>
      </c>
      <c r="D34" s="3">
        <f t="shared" si="5"/>
        <v>27262.916132639519</v>
      </c>
      <c r="E34" s="3">
        <f t="shared" si="6"/>
        <v>115.01538461538459</v>
      </c>
      <c r="F34" s="3">
        <f t="shared" si="0"/>
        <v>-1.2828581451530336</v>
      </c>
      <c r="G34" s="3">
        <f t="shared" si="1"/>
        <v>-1.2828581451530336</v>
      </c>
      <c r="H34" s="3">
        <f t="shared" si="2"/>
        <v>-1</v>
      </c>
      <c r="I34" s="3">
        <f t="shared" si="3"/>
        <v>-1</v>
      </c>
      <c r="J34" s="3">
        <f>B34-B33</f>
        <v>299.03999999999996</v>
      </c>
    </row>
    <row r="35" spans="1:10" x14ac:dyDescent="0.2">
      <c r="A35" s="3">
        <v>2.7</v>
      </c>
      <c r="B35" s="3">
        <f>(A35-A34)*I34*$C$6+B34</f>
        <v>5161.3172681441292</v>
      </c>
      <c r="C35" s="3">
        <f t="shared" si="4"/>
        <v>138.68273185587077</v>
      </c>
      <c r="D35" s="3">
        <f t="shared" si="5"/>
        <v>27637.35950865037</v>
      </c>
      <c r="E35" s="3">
        <f t="shared" si="6"/>
        <v>-110.75555555555553</v>
      </c>
      <c r="F35" s="3">
        <f t="shared" si="0"/>
        <v>1.1094618548469661</v>
      </c>
      <c r="G35" s="3">
        <f t="shared" si="1"/>
        <v>1.1094618548469661</v>
      </c>
      <c r="H35" s="3">
        <f t="shared" si="2"/>
        <v>1</v>
      </c>
      <c r="I35" s="3">
        <f t="shared" si="3"/>
        <v>1</v>
      </c>
      <c r="J35" s="3">
        <f>B35-B34</f>
        <v>-299.03999999999996</v>
      </c>
    </row>
    <row r="36" spans="1:10" x14ac:dyDescent="0.2">
      <c r="A36" s="3">
        <v>2.8</v>
      </c>
      <c r="B36" s="3">
        <f>(A36-A35)*I35*$C$6+B35</f>
        <v>5460.3572681441283</v>
      </c>
      <c r="C36" s="3">
        <f t="shared" si="4"/>
        <v>-160.35726814412828</v>
      </c>
      <c r="D36" s="3">
        <f t="shared" si="5"/>
        <v>27188.359157846811</v>
      </c>
      <c r="E36" s="3">
        <f t="shared" si="6"/>
        <v>106.79999999999967</v>
      </c>
      <c r="F36" s="3">
        <f t="shared" si="0"/>
        <v>-1.2828581451530263</v>
      </c>
      <c r="G36" s="3">
        <f t="shared" si="1"/>
        <v>-1.2828581451530263</v>
      </c>
      <c r="H36" s="3">
        <f t="shared" si="2"/>
        <v>-1</v>
      </c>
      <c r="I36" s="3">
        <f t="shared" si="3"/>
        <v>-1</v>
      </c>
      <c r="J36" s="3">
        <f>B36-B35</f>
        <v>299.03999999999905</v>
      </c>
    </row>
    <row r="37" spans="1:10" x14ac:dyDescent="0.2">
      <c r="A37" s="3">
        <v>2.9</v>
      </c>
      <c r="B37" s="3">
        <f>(A37-A36)*I36*$C$6+B36</f>
        <v>5161.3172681441283</v>
      </c>
      <c r="C37" s="3">
        <f t="shared" si="4"/>
        <v>138.68273185587168</v>
      </c>
      <c r="D37" s="3">
        <f t="shared" si="5"/>
        <v>27590.539080228838</v>
      </c>
      <c r="E37" s="3">
        <f t="shared" si="6"/>
        <v>-103.11724137931033</v>
      </c>
      <c r="F37" s="3">
        <f t="shared" si="0"/>
        <v>1.1094618548469735</v>
      </c>
      <c r="G37" s="3">
        <f t="shared" si="1"/>
        <v>1.1094618548469735</v>
      </c>
      <c r="H37" s="3">
        <f t="shared" si="2"/>
        <v>1</v>
      </c>
      <c r="I37" s="3">
        <f t="shared" si="3"/>
        <v>1</v>
      </c>
      <c r="J37" s="3">
        <f>B37-B36</f>
        <v>-299.03999999999996</v>
      </c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247B-4B46-2646-8A86-E2EFFB205D41}">
  <dimension ref="A2:L15"/>
  <sheetViews>
    <sheetView workbookViewId="0">
      <selection activeCell="H25" sqref="H25"/>
    </sheetView>
  </sheetViews>
  <sheetFormatPr baseColWidth="10" defaultRowHeight="16" x14ac:dyDescent="0.2"/>
  <sheetData>
    <row r="2" spans="1:12" x14ac:dyDescent="0.2">
      <c r="E2">
        <f>PI()</f>
        <v>3.1415926535897931</v>
      </c>
      <c r="F2">
        <f>2*E2/36</f>
        <v>0.17453292519943295</v>
      </c>
    </row>
    <row r="3" spans="1:12" x14ac:dyDescent="0.2">
      <c r="E3" t="s">
        <v>15</v>
      </c>
      <c r="F3">
        <v>0</v>
      </c>
    </row>
    <row r="5" spans="1:12" x14ac:dyDescent="0.2">
      <c r="A5" t="s">
        <v>25</v>
      </c>
      <c r="B5" t="s">
        <v>24</v>
      </c>
      <c r="C5" t="s">
        <v>26</v>
      </c>
      <c r="D5" t="s">
        <v>19</v>
      </c>
      <c r="E5" t="s">
        <v>14</v>
      </c>
      <c r="F5" t="s">
        <v>16</v>
      </c>
      <c r="G5" t="s">
        <v>17</v>
      </c>
      <c r="H5" t="s">
        <v>18</v>
      </c>
      <c r="I5" t="s">
        <v>21</v>
      </c>
      <c r="J5" t="s">
        <v>20</v>
      </c>
      <c r="K5" t="s">
        <v>22</v>
      </c>
      <c r="L5" t="s">
        <v>23</v>
      </c>
    </row>
    <row r="6" spans="1:12" x14ac:dyDescent="0.2">
      <c r="A6">
        <v>0</v>
      </c>
      <c r="B6">
        <v>1</v>
      </c>
      <c r="C6">
        <f>ATAN2(-A6,B6)</f>
        <v>1.5707963267948966</v>
      </c>
      <c r="D6">
        <f>SQRT(A6*A6+B6*B6)</f>
        <v>1</v>
      </c>
      <c r="E6">
        <f>C6-PI()/4</f>
        <v>0.78539816339744828</v>
      </c>
      <c r="F6">
        <f>SIN(E6)</f>
        <v>0.70710678118654746</v>
      </c>
      <c r="G6">
        <f>COS(E6)</f>
        <v>0.70710678118654757</v>
      </c>
      <c r="H6">
        <f>2*IF(D6+ABS($F$3)&gt;1,1/($F$3+D6),1/SQRT(2))</f>
        <v>1.4142135623730949</v>
      </c>
      <c r="I6">
        <f>H6*(D6*F6-$F$3)</f>
        <v>0.99999999999999978</v>
      </c>
      <c r="J6">
        <f>H6*(D6*G6-$F$3)</f>
        <v>1</v>
      </c>
      <c r="K6">
        <f>H6*(D6*F6-$F$3)</f>
        <v>0.99999999999999978</v>
      </c>
      <c r="L6">
        <f>H6*(D6*G6+$F$3)</f>
        <v>1</v>
      </c>
    </row>
    <row r="11" spans="1:12" x14ac:dyDescent="0.2">
      <c r="D11" t="s">
        <v>23</v>
      </c>
      <c r="E11">
        <f>L6</f>
        <v>1</v>
      </c>
      <c r="G11">
        <f>I6</f>
        <v>0.99999999999999978</v>
      </c>
      <c r="H11" t="s">
        <v>21</v>
      </c>
    </row>
    <row r="15" spans="1:12" x14ac:dyDescent="0.2">
      <c r="D15" t="s">
        <v>22</v>
      </c>
      <c r="E15">
        <f>K6</f>
        <v>0.99999999999999978</v>
      </c>
      <c r="G15">
        <f>J6</f>
        <v>1</v>
      </c>
      <c r="H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B278-53BF-424D-95F9-0C3227BF9337}">
  <dimension ref="A3:C16"/>
  <sheetViews>
    <sheetView tabSelected="1" workbookViewId="0">
      <selection activeCell="A17" sqref="A17"/>
    </sheetView>
  </sheetViews>
  <sheetFormatPr baseColWidth="10" defaultRowHeight="16" x14ac:dyDescent="0.2"/>
  <sheetData>
    <row r="3" spans="1:3" x14ac:dyDescent="0.2">
      <c r="A3" t="s">
        <v>31</v>
      </c>
      <c r="C3">
        <v>1120</v>
      </c>
    </row>
    <row r="4" spans="1:3" x14ac:dyDescent="0.2">
      <c r="A4" t="s">
        <v>32</v>
      </c>
      <c r="C4">
        <v>4</v>
      </c>
    </row>
    <row r="5" spans="1:3" x14ac:dyDescent="0.2">
      <c r="A5" t="s">
        <v>33</v>
      </c>
      <c r="C5">
        <v>2</v>
      </c>
    </row>
    <row r="6" spans="1:3" x14ac:dyDescent="0.2">
      <c r="A6" t="s">
        <v>34</v>
      </c>
      <c r="C6">
        <v>4</v>
      </c>
    </row>
    <row r="8" spans="1:3" x14ac:dyDescent="0.2">
      <c r="A8" t="s">
        <v>35</v>
      </c>
      <c r="C8">
        <f>C4/C5</f>
        <v>2</v>
      </c>
    </row>
    <row r="9" spans="1:3" x14ac:dyDescent="0.2">
      <c r="A9" t="s">
        <v>36</v>
      </c>
      <c r="C9">
        <f>PI()*C6</f>
        <v>12.566370614359172</v>
      </c>
    </row>
    <row r="10" spans="1:3" x14ac:dyDescent="0.2">
      <c r="A10" t="s">
        <v>37</v>
      </c>
      <c r="C10">
        <f>C9*(C8/C3)</f>
        <v>2.2439947525641379E-2</v>
      </c>
    </row>
    <row r="11" spans="1:3" x14ac:dyDescent="0.2">
      <c r="A11" t="s">
        <v>38</v>
      </c>
      <c r="C11">
        <f>FLOOR(24/C10,1)</f>
        <v>1069</v>
      </c>
    </row>
    <row r="14" spans="1:3" x14ac:dyDescent="0.2">
      <c r="A14" t="s">
        <v>39</v>
      </c>
      <c r="C14">
        <v>16</v>
      </c>
    </row>
    <row r="15" spans="1:3" x14ac:dyDescent="0.2">
      <c r="A15" t="s">
        <v>40</v>
      </c>
      <c r="C15">
        <f>PI()*C14</f>
        <v>50.26548245743669</v>
      </c>
    </row>
    <row r="16" spans="1:3" x14ac:dyDescent="0.2">
      <c r="A16" t="s">
        <v>41</v>
      </c>
      <c r="C16">
        <f>FLOOR((90/360)*C15/C10,1)</f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Weaver</dc:creator>
  <cp:lastModifiedBy>Greg Weaver</cp:lastModifiedBy>
  <dcterms:created xsi:type="dcterms:W3CDTF">2022-10-27T20:33:49Z</dcterms:created>
  <dcterms:modified xsi:type="dcterms:W3CDTF">2022-11-02T20:25:31Z</dcterms:modified>
</cp:coreProperties>
</file>