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B4A4FEF-E723-4333-9A6A-959C32A27A10}" xr6:coauthVersionLast="47" xr6:coauthVersionMax="47" xr10:uidLastSave="{00000000-0000-0000-0000-000000000000}"/>
  <bookViews>
    <workbookView xWindow="13245" yWindow="4110" windowWidth="21390" windowHeight="129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" i="6" l="1"/>
  <c r="I395" i="1" l="1"/>
  <c r="L395" i="1"/>
  <c r="H395" i="1" s="1"/>
  <c r="J395" i="1" l="1"/>
  <c r="R15" i="1" l="1"/>
  <c r="Q15" i="1"/>
  <c r="P15" i="1"/>
  <c r="N15" i="1" l="1"/>
  <c r="O15" i="1" s="1"/>
  <c r="N19" i="9" l="1"/>
  <c r="N16" i="9" s="1"/>
  <c r="I471" i="1" l="1"/>
  <c r="L471" i="1"/>
  <c r="H471" i="1" s="1"/>
  <c r="I470" i="1"/>
  <c r="L470" i="1"/>
  <c r="H470" i="1" s="1"/>
  <c r="I427" i="1"/>
  <c r="L427" i="1"/>
  <c r="H427" i="1" s="1"/>
  <c r="J470" i="1" l="1"/>
  <c r="J471" i="1"/>
  <c r="J427" i="1"/>
  <c r="I208" i="1" l="1"/>
  <c r="L208" i="1"/>
  <c r="H208" i="1" s="1"/>
  <c r="J208" i="1" l="1"/>
  <c r="I163" i="1"/>
  <c r="L163" i="1"/>
  <c r="H163" i="1" s="1"/>
  <c r="I301" i="1"/>
  <c r="L301" i="1"/>
  <c r="H301" i="1" s="1"/>
  <c r="L213" i="1"/>
  <c r="H213" i="1" s="1"/>
  <c r="J163" i="1" l="1"/>
  <c r="J301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4" i="1"/>
  <c r="L434" i="1"/>
  <c r="H434" i="1" s="1"/>
  <c r="I245" i="1"/>
  <c r="L245" i="1"/>
  <c r="H245" i="1" s="1"/>
  <c r="I441" i="1"/>
  <c r="L441" i="1"/>
  <c r="H441" i="1" s="1"/>
  <c r="J434" i="1" l="1"/>
  <c r="J245" i="1"/>
  <c r="J441" i="1"/>
  <c r="K7" i="1"/>
  <c r="I242" i="1" l="1"/>
  <c r="L242" i="1"/>
  <c r="H242" i="1" s="1"/>
  <c r="J242" i="1" l="1"/>
  <c r="I212" i="1"/>
  <c r="L212" i="1"/>
  <c r="H212" i="1" s="1"/>
  <c r="I246" i="1"/>
  <c r="L246" i="1"/>
  <c r="H246" i="1" s="1"/>
  <c r="J212" i="1" l="1"/>
  <c r="J246" i="1"/>
  <c r="I371" i="1"/>
  <c r="L371" i="1"/>
  <c r="H371" i="1" s="1"/>
  <c r="J371" i="1" l="1"/>
  <c r="I83" i="1" l="1"/>
  <c r="L83" i="1"/>
  <c r="H83" i="1" s="1"/>
  <c r="I370" i="1"/>
  <c r="L370" i="1"/>
  <c r="H370" i="1" s="1"/>
  <c r="I440" i="1"/>
  <c r="L440" i="1"/>
  <c r="H440" i="1" s="1"/>
  <c r="I433" i="1"/>
  <c r="L433" i="1"/>
  <c r="H433" i="1" s="1"/>
  <c r="L431" i="1"/>
  <c r="H431" i="1" s="1"/>
  <c r="I431" i="1"/>
  <c r="I444" i="1"/>
  <c r="L444" i="1"/>
  <c r="H444" i="1" s="1"/>
  <c r="I443" i="1"/>
  <c r="L443" i="1"/>
  <c r="H443" i="1" s="1"/>
  <c r="I439" i="1"/>
  <c r="L439" i="1"/>
  <c r="H439" i="1" s="1"/>
  <c r="I432" i="1"/>
  <c r="L432" i="1"/>
  <c r="H432" i="1" s="1"/>
  <c r="J443" i="1" l="1"/>
  <c r="J370" i="1"/>
  <c r="J83" i="1"/>
  <c r="J440" i="1"/>
  <c r="J433" i="1"/>
  <c r="J431" i="1"/>
  <c r="J444" i="1"/>
  <c r="J439" i="1"/>
  <c r="J432" i="1"/>
  <c r="H17" i="1" l="1"/>
  <c r="I110" i="1" l="1"/>
  <c r="L110" i="1"/>
  <c r="H110" i="1" s="1"/>
  <c r="I430" i="1"/>
  <c r="L430" i="1"/>
  <c r="H430" i="1" s="1"/>
  <c r="J110" i="1" l="1"/>
  <c r="J430" i="1"/>
  <c r="I358" i="1"/>
  <c r="L358" i="1"/>
  <c r="H358" i="1" s="1"/>
  <c r="J358" i="1" l="1"/>
  <c r="N7" i="1" l="1"/>
  <c r="O7" i="1" s="1"/>
  <c r="I435" i="1"/>
  <c r="L435" i="1"/>
  <c r="H435" i="1" s="1"/>
  <c r="I438" i="1"/>
  <c r="L438" i="1"/>
  <c r="H438" i="1" s="1"/>
  <c r="I428" i="1"/>
  <c r="L428" i="1"/>
  <c r="H428" i="1" s="1"/>
  <c r="L108" i="1"/>
  <c r="J435" i="1" l="1"/>
  <c r="J438" i="1"/>
  <c r="J428" i="1"/>
  <c r="I115" i="1"/>
  <c r="L115" i="1"/>
  <c r="H115" i="1" s="1"/>
  <c r="J115" i="1" l="1"/>
  <c r="I89" i="1"/>
  <c r="L89" i="1"/>
  <c r="H89" i="1" s="1"/>
  <c r="J89" i="1" l="1"/>
  <c r="J6" i="12"/>
  <c r="I442" i="1" l="1"/>
  <c r="L442" i="1"/>
  <c r="H442" i="1" s="1"/>
  <c r="J442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6" i="1"/>
  <c r="L256" i="1"/>
  <c r="H256" i="1" s="1"/>
  <c r="I108" i="1"/>
  <c r="H108" i="1"/>
  <c r="J108" i="1" l="1"/>
  <c r="J256" i="1"/>
  <c r="I101" i="1" l="1"/>
  <c r="L101" i="1"/>
  <c r="H101" i="1" s="1"/>
  <c r="J101" i="1" l="1"/>
  <c r="I250" i="1" l="1"/>
  <c r="L250" i="1"/>
  <c r="H250" i="1" s="1"/>
  <c r="J250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19" i="1"/>
  <c r="L319" i="1"/>
  <c r="H319" i="1" s="1"/>
  <c r="J221" i="1" l="1"/>
  <c r="J319" i="1"/>
  <c r="I217" i="1"/>
  <c r="L217" i="1"/>
  <c r="H217" i="1" s="1"/>
  <c r="J217" i="1" l="1"/>
  <c r="I429" i="1"/>
  <c r="L429" i="1"/>
  <c r="H429" i="1" s="1"/>
  <c r="J429" i="1" l="1"/>
  <c r="I437" i="1"/>
  <c r="L437" i="1"/>
  <c r="H437" i="1" s="1"/>
  <c r="I320" i="1"/>
  <c r="L320" i="1"/>
  <c r="H320" i="1" s="1"/>
  <c r="I112" i="1"/>
  <c r="L112" i="1"/>
  <c r="H112" i="1" s="1"/>
  <c r="J112" i="1" l="1"/>
  <c r="J320" i="1"/>
  <c r="J437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7" i="1" l="1"/>
  <c r="L327" i="1"/>
  <c r="H327" i="1" s="1"/>
  <c r="J327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5" i="1" l="1"/>
  <c r="L325" i="1"/>
  <c r="H325" i="1" s="1"/>
  <c r="I91" i="1"/>
  <c r="J325" i="1" l="1"/>
  <c r="L91" i="1"/>
  <c r="H91" i="1" s="1"/>
  <c r="J91" i="1" s="1"/>
  <c r="I214" i="1"/>
  <c r="L214" i="1"/>
  <c r="H214" i="1" s="1"/>
  <c r="J214" i="1" l="1"/>
  <c r="I322" i="1" l="1"/>
  <c r="L322" i="1"/>
  <c r="H322" i="1" s="1"/>
  <c r="I85" i="1"/>
  <c r="L85" i="1"/>
  <c r="H85" i="1" s="1"/>
  <c r="J322" i="1" l="1"/>
  <c r="J85" i="1"/>
  <c r="I216" i="1"/>
  <c r="L216" i="1"/>
  <c r="H216" i="1" s="1"/>
  <c r="J216" i="1" l="1"/>
  <c r="I324" i="1" l="1"/>
  <c r="L324" i="1"/>
  <c r="H324" i="1" s="1"/>
  <c r="J324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7" i="1"/>
  <c r="L257" i="1"/>
  <c r="H257" i="1" s="1"/>
  <c r="J104" i="1" l="1"/>
  <c r="J257" i="1"/>
  <c r="R7" i="1"/>
  <c r="Q7" i="1"/>
  <c r="I80" i="1" l="1"/>
  <c r="L80" i="1"/>
  <c r="H80" i="1" s="1"/>
  <c r="J80" i="1" l="1"/>
  <c r="I226" i="1"/>
  <c r="L226" i="1"/>
  <c r="H226" i="1" s="1"/>
  <c r="I323" i="1"/>
  <c r="L323" i="1"/>
  <c r="H323" i="1" s="1"/>
  <c r="J226" i="1" l="1"/>
  <c r="J323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3" i="1" l="1"/>
  <c r="I34" i="1" l="1"/>
  <c r="L34" i="1"/>
  <c r="H34" i="1" s="1"/>
  <c r="I49" i="1"/>
  <c r="I59" i="1"/>
  <c r="J34" i="1" l="1"/>
  <c r="I45" i="1"/>
  <c r="I63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6" i="1" l="1"/>
  <c r="H436" i="1" s="1"/>
  <c r="I436" i="1"/>
  <c r="J436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1" i="1"/>
  <c r="L321" i="1"/>
  <c r="H321" i="1" s="1"/>
  <c r="I326" i="1"/>
  <c r="L326" i="1"/>
  <c r="G326" i="1"/>
  <c r="J113" i="1" l="1"/>
  <c r="H326" i="1"/>
  <c r="J326" i="1" s="1"/>
  <c r="J321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3" i="1"/>
  <c r="H43" i="1" s="1"/>
  <c r="J51" i="1" l="1"/>
  <c r="J43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4" i="1" l="1"/>
  <c r="L244" i="1"/>
  <c r="H244" i="1" s="1"/>
  <c r="I95" i="1"/>
  <c r="L95" i="1"/>
  <c r="H95" i="1" s="1"/>
  <c r="J95" i="1" l="1"/>
  <c r="J244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1" i="1"/>
  <c r="L251" i="1"/>
  <c r="H251" i="1" s="1"/>
  <c r="I88" i="1"/>
  <c r="L88" i="1"/>
  <c r="H88" i="1" s="1"/>
  <c r="J88" i="1" l="1"/>
  <c r="J251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8" i="1"/>
  <c r="H248" i="1"/>
  <c r="J38" i="1" l="1"/>
  <c r="J248" i="1"/>
  <c r="I92" i="1"/>
  <c r="J92" i="1" l="1"/>
  <c r="H8" i="1"/>
  <c r="I52" i="1" l="1"/>
  <c r="J52" i="1" l="1"/>
  <c r="I255" i="1"/>
  <c r="H255" i="1"/>
  <c r="I254" i="1"/>
  <c r="H254" i="1"/>
  <c r="I253" i="1"/>
  <c r="H253" i="1"/>
  <c r="I252" i="1"/>
  <c r="H252" i="1"/>
  <c r="I249" i="1"/>
  <c r="H249" i="1"/>
  <c r="I247" i="1"/>
  <c r="H247" i="1"/>
  <c r="I243" i="1"/>
  <c r="H243" i="1"/>
  <c r="J6" i="1"/>
  <c r="J8" i="1"/>
  <c r="H2" i="1" l="1"/>
  <c r="J254" i="1"/>
  <c r="J24" i="1"/>
  <c r="J11" i="1"/>
  <c r="J253" i="1"/>
  <c r="J255" i="1"/>
  <c r="J17" i="1"/>
  <c r="J23" i="1"/>
  <c r="J249" i="1"/>
  <c r="J15" i="1"/>
  <c r="J243" i="1"/>
  <c r="J247" i="1"/>
  <c r="J10" i="1"/>
  <c r="J19" i="1"/>
  <c r="J252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4" i="1" l="1"/>
  <c r="D36" i="1" s="1"/>
  <c r="D40" i="1" s="1"/>
  <c r="D41" i="1" s="1"/>
  <c r="D42" i="1" s="1"/>
  <c r="D43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3" i="1" s="1"/>
  <c r="D244" i="1" s="1"/>
  <c r="D246" i="1" s="1"/>
  <c r="D247" i="1" s="1"/>
  <c r="D248" i="1" s="1"/>
  <c r="D245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4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8" i="1" s="1"/>
  <c r="D429" i="1" s="1"/>
  <c r="D430" i="1" s="1"/>
  <c r="D431" i="1" s="1"/>
  <c r="D432" i="1" s="1"/>
  <c r="D433" i="1" s="1"/>
  <c r="D435" i="1" s="1"/>
  <c r="D436" i="1" s="1"/>
  <c r="D437" i="1" s="1"/>
  <c r="D438" i="1" s="1"/>
  <c r="D439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207" i="1"/>
  <c r="D208" i="1" s="1"/>
  <c r="D209" i="1" s="1"/>
  <c r="D210" i="1" s="1"/>
  <c r="D211" i="1" s="1"/>
  <c r="D2" i="1"/>
  <c r="D458" i="1" l="1"/>
  <c r="D459" i="1" s="1"/>
  <c r="D460" i="1" s="1"/>
  <c r="D461" i="1" s="1"/>
  <c r="D462" i="1" s="1"/>
  <c r="D463" i="1" s="1"/>
  <c r="D440" i="1"/>
  <c r="D464" i="1" l="1"/>
  <c r="D465" i="1" s="1"/>
  <c r="D441" i="1"/>
  <c r="D466" i="1" l="1"/>
  <c r="D467" i="1" s="1"/>
  <c r="D468" i="1" s="1"/>
  <c r="D469" i="1" s="1"/>
  <c r="D434" i="1"/>
  <c r="D470" i="1" l="1"/>
  <c r="D471" i="1" s="1"/>
  <c r="D472" i="1" s="1"/>
  <c r="D473" i="1" s="1"/>
  <c r="D474" i="1" s="1"/>
  <c r="D475" i="1" s="1"/>
  <c r="D4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<sst xmlns="http://schemas.openxmlformats.org/spreadsheetml/2006/main" count="2988" uniqueCount="1822">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</sst>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5"/>
  <sheetViews>
    <sheetView tabSelected="1" zoomScale="145" zoomScaleNormal="145" workbookViewId="0">
      <pane xSplit="5" ySplit="3" topLeftCell="F35" activePane="bottomRight" state="frozen"/>
      <selection pane="topRight" activeCell="C1" sqref="C1"/>
      <selection pane="bottomLeft" activeCell="A4" sqref="A4"/>
      <selection pane="bottomRight" activeCell="D44" sqref="D4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RANDBETWEEN(1,D244)</f>
        <v>146</v>
      </c>
      <c r="H2" s="6">
        <f>SUM(H4:H458)-H6-H13-H11-H17-H23-H27-H47-H55</f>
        <v>5264620.4596387437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5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5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685.1</v>
      </c>
      <c r="H25" s="6">
        <f>+G25*L25</f>
        <v>79060.540000000008</v>
      </c>
      <c r="I25" s="6">
        <f>+[19]Main!$J$5-[19]Main!$J$6</f>
        <v>15547</v>
      </c>
      <c r="J25" s="6">
        <f t="shared" si="2"/>
        <v>63513.540000000008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+D44+1</f>
        <v>31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D40" s="1">
        <f>+D36+1</f>
        <v>32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([34]Main!$K$5-[34]Main!$K$6)/JPY</f>
        <v>-5033.4526678141137</v>
      </c>
      <c r="J40" s="6">
        <f>+H40-I40</f>
        <v>27519.666065404475</v>
      </c>
      <c r="K40" s="3" t="s">
        <v>1073</v>
      </c>
      <c r="L40" s="6">
        <f>+[34]Main!$K$3</f>
        <v>1822.6130000000001</v>
      </c>
      <c r="M40" s="9">
        <v>45537</v>
      </c>
      <c r="AE40">
        <v>1940</v>
      </c>
    </row>
    <row r="41" spans="1:32" x14ac:dyDescent="0.25">
      <c r="A41"/>
      <c r="B41"/>
      <c r="C41"/>
      <c r="D41" s="1">
        <f t="shared" si="4"/>
        <v>33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([35]Main!$L$5-[35]Main!$L$6)/JPY</f>
        <v>6437.1703958691915</v>
      </c>
      <c r="J41" s="6">
        <f>H41-I41</f>
        <v>24885.857161273663</v>
      </c>
      <c r="K41" s="3" t="s">
        <v>1073</v>
      </c>
      <c r="L41" s="6">
        <f>+[35]Main!$L$3</f>
        <v>542.72572500000001</v>
      </c>
      <c r="M41" s="9">
        <v>45539</v>
      </c>
    </row>
    <row r="42" spans="1:32" x14ac:dyDescent="0.25">
      <c r="A42"/>
      <c r="B42"/>
      <c r="C42"/>
      <c r="D42" s="1">
        <f t="shared" si="4"/>
        <v>34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+[36]Main!$L$5-[36]Main!$L$6</f>
        <v>-4677.3590000000004</v>
      </c>
      <c r="J42" s="6">
        <f>+H42-I42</f>
        <v>22107.254176760001</v>
      </c>
      <c r="K42" s="3" t="s">
        <v>1073</v>
      </c>
      <c r="L42" s="6">
        <f>+[36]Main!$L$3</f>
        <v>593.45914800000003</v>
      </c>
      <c r="M42" s="9">
        <v>45537</v>
      </c>
      <c r="AE42" s="1">
        <v>1996</v>
      </c>
    </row>
    <row r="43" spans="1:32" x14ac:dyDescent="0.25">
      <c r="A43" s="102" t="s">
        <v>334</v>
      </c>
      <c r="B43"/>
      <c r="C43"/>
      <c r="D43" s="1">
        <f t="shared" si="4"/>
        <v>35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([37]Main!$J$5-[37]Main!$J$6)/KRW</f>
        <v>-768.78087927424986</v>
      </c>
      <c r="J43" s="6">
        <f>H43-I43</f>
        <v>20506.17707920447</v>
      </c>
      <c r="K43" s="3" t="s">
        <v>1073</v>
      </c>
      <c r="L43" s="6">
        <f>+[37]Main!$J$3</f>
        <v>142.48709700000001</v>
      </c>
      <c r="M43" s="9">
        <v>45537</v>
      </c>
    </row>
    <row r="44" spans="1:32" x14ac:dyDescent="0.25">
      <c r="A44" s="102" t="s">
        <v>334</v>
      </c>
      <c r="B44"/>
      <c r="C44"/>
      <c r="D44" s="1">
        <f>+D39+1</f>
        <v>30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+[33]Main!$J$5-[33]Main!$J$6</f>
        <v>-1500</v>
      </c>
      <c r="J44" s="6">
        <f>+H44-I44</f>
        <v>22372.16</v>
      </c>
      <c r="K44" s="3" t="s">
        <v>1073</v>
      </c>
      <c r="L44" s="6">
        <f>+[33]Main!$J$3</f>
        <v>146</v>
      </c>
      <c r="M44" s="9">
        <v>45721</v>
      </c>
      <c r="AE44" s="1">
        <v>1978</v>
      </c>
      <c r="AF44" s="1" t="s">
        <v>609</v>
      </c>
    </row>
    <row r="45" spans="1:32" x14ac:dyDescent="0.25">
      <c r="D45" s="1">
        <f>+D43+1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5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ht="13" x14ac:dyDescent="0.3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5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ht="13" x14ac:dyDescent="0.3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5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5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5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5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5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5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5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5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5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5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5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5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5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5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5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5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5">
      <c r="D144" s="1">
        <f t="shared" si="20"/>
        <v>127</v>
      </c>
      <c r="E144" t="s">
        <v>269</v>
      </c>
      <c r="F144" t="s">
        <v>270</v>
      </c>
    </row>
    <row r="145" spans="1:8" x14ac:dyDescent="0.25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5">
      <c r="D146" s="1">
        <f>+D144+1</f>
        <v>128</v>
      </c>
      <c r="E146" t="s">
        <v>362</v>
      </c>
      <c r="F146" t="s">
        <v>363</v>
      </c>
    </row>
    <row r="147" spans="1:8" x14ac:dyDescent="0.25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5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5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5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5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5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5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5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5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5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5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5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5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5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5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5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3">
        <v>32.26</v>
      </c>
      <c r="H162" s="6">
        <f>+G162*L162</f>
        <v>1873.2795513199999</v>
      </c>
      <c r="I162" s="6">
        <f>+[115]Main!$J$5-[115]Main!$J$6</f>
        <v>566.44900000000007</v>
      </c>
      <c r="J162" s="6">
        <f t="shared" ref="J162:J165" si="21">+H162-I162</f>
        <v>1306.8305513199998</v>
      </c>
      <c r="K162" s="3" t="s">
        <v>301</v>
      </c>
      <c r="L162" s="6">
        <f>+[115]Main!$J$3</f>
        <v>58.068182</v>
      </c>
      <c r="M162" s="9">
        <v>44824</v>
      </c>
    </row>
    <row r="163" spans="1:31" x14ac:dyDescent="0.25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5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5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5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5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5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5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5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5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5">
      <c r="D172" s="1">
        <f t="shared" si="20"/>
        <v>153</v>
      </c>
      <c r="E172" t="s">
        <v>1125</v>
      </c>
      <c r="F172" t="s">
        <v>1126</v>
      </c>
    </row>
    <row r="173" spans="1:31" x14ac:dyDescent="0.25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5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5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5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5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5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ht="13" x14ac:dyDescent="0.3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5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5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5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5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5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5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5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5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5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5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ht="13" x14ac:dyDescent="0.3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5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5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5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ht="13" x14ac:dyDescent="0.3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5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5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5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5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5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5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5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5">
      <c r="A204" t="s">
        <v>334</v>
      </c>
      <c r="B204"/>
      <c r="C204"/>
      <c r="D204" s="1">
        <f t="shared" ref="D204:D269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5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5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5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5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5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5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5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5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5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5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5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5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5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5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5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ht="13" x14ac:dyDescent="0.3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5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5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5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5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5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5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5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5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5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5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5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5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5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5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5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5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5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5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5">
      <c r="D242" s="1">
        <f>+D272+1</f>
        <v>250</v>
      </c>
      <c r="E242" s="5" t="s">
        <v>423</v>
      </c>
      <c r="F242" t="s">
        <v>424</v>
      </c>
      <c r="G242" s="3">
        <v>19.47</v>
      </c>
      <c r="H242" s="6">
        <f>+G242*L242</f>
        <v>1542.2721840899999</v>
      </c>
      <c r="I242" s="6">
        <f>+[134]Main!$N$5-[134]Main!$N$6</f>
        <v>732.71699999999998</v>
      </c>
      <c r="J242" s="6">
        <f>+H242-I242</f>
        <v>809.5551840899999</v>
      </c>
      <c r="K242" s="3" t="s">
        <v>1279</v>
      </c>
      <c r="L242" s="6">
        <f>+[134]Main!$N$3</f>
        <v>79.212746999999993</v>
      </c>
      <c r="M242" s="9">
        <v>45636</v>
      </c>
    </row>
    <row r="243" spans="1:31" x14ac:dyDescent="0.25">
      <c r="A243" t="s">
        <v>334</v>
      </c>
      <c r="B243"/>
      <c r="C243"/>
      <c r="D243" s="1">
        <f>+D241+1</f>
        <v>220</v>
      </c>
      <c r="E243" s="5" t="s">
        <v>232</v>
      </c>
      <c r="F243" s="1" t="s">
        <v>233</v>
      </c>
      <c r="G243" s="3">
        <v>7.06</v>
      </c>
      <c r="H243" s="6">
        <f>G243*[135]Main!$J$3</f>
        <v>725.62786605999997</v>
      </c>
      <c r="I243" s="6">
        <f>[135]Main!$J$5-[135]Main!$J$6</f>
        <v>197.79600000000002</v>
      </c>
      <c r="J243" s="8">
        <f>+H243-I243</f>
        <v>527.83186605999992</v>
      </c>
      <c r="K243" s="3" t="s">
        <v>16</v>
      </c>
    </row>
    <row r="244" spans="1:31" x14ac:dyDescent="0.25">
      <c r="A244" t="s">
        <v>334</v>
      </c>
      <c r="B244"/>
      <c r="C244"/>
      <c r="D244" s="1">
        <f t="shared" si="22"/>
        <v>221</v>
      </c>
      <c r="E244" s="5" t="s">
        <v>351</v>
      </c>
      <c r="F244" s="1" t="s">
        <v>352</v>
      </c>
      <c r="G244" s="7">
        <v>0.6</v>
      </c>
      <c r="H244" s="6">
        <f>+G244*L244</f>
        <v>486.43225439999998</v>
      </c>
      <c r="I244" s="6">
        <f>+[136]Main!$K$5-[136]Main!$K$6</f>
        <v>-37.984000000000002</v>
      </c>
      <c r="J244" s="8">
        <f t="shared" ref="J244" si="25">+H244-I244</f>
        <v>524.41625439999996</v>
      </c>
      <c r="K244" s="3" t="s">
        <v>301</v>
      </c>
      <c r="L244" s="6">
        <f>+[136]Main!$K$3</f>
        <v>810.72042399999998</v>
      </c>
      <c r="M244" s="9">
        <v>44816</v>
      </c>
      <c r="AE244" s="1">
        <v>2002</v>
      </c>
    </row>
    <row r="245" spans="1:31" x14ac:dyDescent="0.25">
      <c r="A245" t="s">
        <v>334</v>
      </c>
      <c r="B245"/>
      <c r="C245"/>
      <c r="D245" s="1">
        <f>+D248+1</f>
        <v>225</v>
      </c>
      <c r="E245" s="5" t="s">
        <v>238</v>
      </c>
      <c r="F245" s="1" t="s">
        <v>239</v>
      </c>
      <c r="G245" s="7">
        <v>6.29</v>
      </c>
      <c r="H245" s="6">
        <f>+G245*L245</f>
        <v>491.58489229000003</v>
      </c>
      <c r="I245" s="6">
        <f>+[137]Main!$J$5-[137]Main!$J$6</f>
        <v>49.931000000000012</v>
      </c>
      <c r="J245" s="8">
        <f>+H245-I245</f>
        <v>441.65389229000004</v>
      </c>
      <c r="K245" s="3" t="s">
        <v>1279</v>
      </c>
      <c r="L245" s="6">
        <f>[137]Main!$J$3</f>
        <v>78.153401000000002</v>
      </c>
      <c r="M245" s="9">
        <v>45659</v>
      </c>
    </row>
    <row r="246" spans="1:31" x14ac:dyDescent="0.25">
      <c r="D246" s="1">
        <f>+D244+1</f>
        <v>222</v>
      </c>
      <c r="E246" s="5" t="s">
        <v>561</v>
      </c>
      <c r="F246" t="s">
        <v>562</v>
      </c>
      <c r="G246" s="3">
        <v>12.34</v>
      </c>
      <c r="H246" s="6">
        <f>+G246*L246</f>
        <v>520.74076875999992</v>
      </c>
      <c r="I246" s="6">
        <f>+[138]Main!$J$5-[138]Main!$J$6</f>
        <v>127.87499999999999</v>
      </c>
      <c r="J246" s="6">
        <f>+H246-I246</f>
        <v>392.86576875999992</v>
      </c>
      <c r="K246" s="3" t="s">
        <v>1279</v>
      </c>
      <c r="L246" s="6">
        <f>+[138]Main!$J$3</f>
        <v>42.199413999999997</v>
      </c>
      <c r="M246" s="9">
        <v>45631</v>
      </c>
    </row>
    <row r="247" spans="1:31" x14ac:dyDescent="0.25">
      <c r="A247" t="s">
        <v>334</v>
      </c>
      <c r="B247"/>
      <c r="C247"/>
      <c r="D247" s="1">
        <f t="shared" si="22"/>
        <v>223</v>
      </c>
      <c r="E247" s="5" t="s">
        <v>234</v>
      </c>
      <c r="F247" s="1" t="s">
        <v>235</v>
      </c>
      <c r="G247" s="3">
        <v>14.68</v>
      </c>
      <c r="H247" s="6">
        <f>G247*[139]Main!$L$3</f>
        <v>587.26396075999992</v>
      </c>
      <c r="I247" s="6">
        <f>[139]Main!$L$5-[139]Main!$L$6</f>
        <v>277.88299999999998</v>
      </c>
      <c r="J247" s="8">
        <f>+H247-I247</f>
        <v>309.38096075999994</v>
      </c>
      <c r="K247" s="3" t="s">
        <v>16</v>
      </c>
    </row>
    <row r="248" spans="1:31" x14ac:dyDescent="0.25">
      <c r="A248" t="s">
        <v>334</v>
      </c>
      <c r="B248"/>
      <c r="C248"/>
      <c r="D248" s="1">
        <f t="shared" si="22"/>
        <v>224</v>
      </c>
      <c r="E248" s="5" t="s">
        <v>236</v>
      </c>
      <c r="F248" s="1" t="s">
        <v>237</v>
      </c>
      <c r="G248" s="3">
        <v>4.8600000000000003</v>
      </c>
      <c r="H248" s="6">
        <f>G248*[140]Main!$J$3</f>
        <v>312.71415336000001</v>
      </c>
      <c r="I248" s="8">
        <f>+[140]Main!$J$5-[140]Main!$J$6</f>
        <v>92.317999999999998</v>
      </c>
      <c r="J248" s="8">
        <f>+H248-I248</f>
        <v>220.39615336000003</v>
      </c>
      <c r="K248" s="3" t="s">
        <v>16</v>
      </c>
    </row>
    <row r="249" spans="1:31" x14ac:dyDescent="0.25">
      <c r="D249" s="1">
        <f>+D245+1</f>
        <v>226</v>
      </c>
      <c r="E249" s="5" t="s">
        <v>240</v>
      </c>
      <c r="F249" s="1" t="s">
        <v>241</v>
      </c>
      <c r="G249" s="7">
        <v>0.7</v>
      </c>
      <c r="H249" s="6">
        <f>G249*[141]Main!$M$3</f>
        <v>128.9392503</v>
      </c>
      <c r="I249" s="6">
        <f>[141]Main!$M$5-[141]Main!$M$6</f>
        <v>-59.50200000000001</v>
      </c>
      <c r="J249" s="8">
        <f t="shared" ref="J249:J256" si="26">+H249-I249</f>
        <v>188.44125030000001</v>
      </c>
      <c r="K249" s="3" t="s">
        <v>16</v>
      </c>
    </row>
    <row r="250" spans="1:31" x14ac:dyDescent="0.25">
      <c r="D250" s="1">
        <f t="shared" si="22"/>
        <v>227</v>
      </c>
      <c r="E250" s="5" t="s">
        <v>994</v>
      </c>
      <c r="F250" t="s">
        <v>995</v>
      </c>
      <c r="G250" s="3">
        <v>1.91</v>
      </c>
      <c r="H250" s="6">
        <f>+G250*L250</f>
        <v>144.77073818</v>
      </c>
      <c r="I250" s="6">
        <f>+[142]Main!$K$5-[142]Main!$K$6</f>
        <v>78.481999999999999</v>
      </c>
      <c r="J250" s="6">
        <f>+H250-I250</f>
        <v>66.288738179999996</v>
      </c>
      <c r="K250" s="3" t="s">
        <v>1073</v>
      </c>
      <c r="L250" s="6">
        <f>+[142]Main!$K$3</f>
        <v>75.796198000000004</v>
      </c>
      <c r="M250" s="9">
        <v>45573</v>
      </c>
    </row>
    <row r="251" spans="1:31" x14ac:dyDescent="0.25">
      <c r="A251" t="s">
        <v>334</v>
      </c>
      <c r="B251"/>
      <c r="C251"/>
      <c r="D251" s="1">
        <f t="shared" si="22"/>
        <v>228</v>
      </c>
      <c r="E251" s="5" t="s">
        <v>321</v>
      </c>
      <c r="F251" t="s">
        <v>322</v>
      </c>
      <c r="G251" s="3">
        <v>3.23</v>
      </c>
      <c r="H251" s="6">
        <f>+G251*L251</f>
        <v>30.407559149999997</v>
      </c>
      <c r="I251" s="6">
        <f>+[143]Main!$N$5-[143]Main!$N$6</f>
        <v>-7.4640000000000004</v>
      </c>
      <c r="J251" s="6">
        <f>+H251-I251</f>
        <v>37.871559149999996</v>
      </c>
      <c r="K251" s="3" t="s">
        <v>301</v>
      </c>
      <c r="L251" s="6">
        <f>+[143]Main!$N$3</f>
        <v>9.4141049999999993</v>
      </c>
      <c r="M251" s="9">
        <v>44780</v>
      </c>
    </row>
    <row r="252" spans="1:31" x14ac:dyDescent="0.25">
      <c r="A252" t="s">
        <v>334</v>
      </c>
      <c r="B252"/>
      <c r="C252"/>
      <c r="D252" s="1">
        <f t="shared" si="22"/>
        <v>229</v>
      </c>
      <c r="E252" s="5" t="s">
        <v>242</v>
      </c>
      <c r="F252" s="1" t="s">
        <v>243</v>
      </c>
      <c r="G252" s="3">
        <v>1.98</v>
      </c>
      <c r="H252" s="6">
        <f>G252*[144]Main!$N$3</f>
        <v>39.757463459999997</v>
      </c>
      <c r="I252" s="6">
        <f>[144]Main!$N$5-[144]Main!$N$6</f>
        <v>15.942</v>
      </c>
      <c r="J252" s="8">
        <f t="shared" si="26"/>
        <v>23.815463459999997</v>
      </c>
      <c r="K252" s="3" t="s">
        <v>16</v>
      </c>
    </row>
    <row r="253" spans="1:31" x14ac:dyDescent="0.25">
      <c r="D253" s="1">
        <f t="shared" si="22"/>
        <v>230</v>
      </c>
      <c r="E253" s="5" t="s">
        <v>244</v>
      </c>
      <c r="F253" s="1" t="s">
        <v>245</v>
      </c>
      <c r="G253" s="3">
        <v>0.62</v>
      </c>
      <c r="H253" s="6">
        <f>G253*[145]Main!$L$3</f>
        <v>30.1881658</v>
      </c>
      <c r="I253" s="6">
        <f>[145]Main!$L$5-[145]Main!$L$6</f>
        <v>13.262999999999998</v>
      </c>
      <c r="J253" s="8">
        <f t="shared" si="26"/>
        <v>16.925165800000002</v>
      </c>
      <c r="K253" s="3" t="s">
        <v>16</v>
      </c>
    </row>
    <row r="254" spans="1:31" x14ac:dyDescent="0.25">
      <c r="D254" s="1">
        <f t="shared" si="22"/>
        <v>231</v>
      </c>
      <c r="E254" s="5" t="s">
        <v>246</v>
      </c>
      <c r="F254" s="1" t="s">
        <v>247</v>
      </c>
      <c r="G254" s="3">
        <v>6.12</v>
      </c>
      <c r="H254" s="6">
        <f>G254*[146]Main!$M$3</f>
        <v>125.46108324000001</v>
      </c>
      <c r="I254" s="6">
        <f>[146]Main!$M$5-[146]Main!$M$6</f>
        <v>131.17699999999999</v>
      </c>
      <c r="J254" s="8">
        <f t="shared" si="26"/>
        <v>-5.7159167599999847</v>
      </c>
      <c r="K254" s="3" t="s">
        <v>16</v>
      </c>
    </row>
    <row r="255" spans="1:31" x14ac:dyDescent="0.25">
      <c r="D255" s="1">
        <f t="shared" si="22"/>
        <v>232</v>
      </c>
      <c r="E255" s="5" t="s">
        <v>248</v>
      </c>
      <c r="F255" s="1" t="s">
        <v>249</v>
      </c>
      <c r="G255" s="3">
        <v>0.98</v>
      </c>
      <c r="H255" s="6">
        <f>G255*[147]Main!$M$3</f>
        <v>20.935517539999999</v>
      </c>
      <c r="I255" s="6">
        <f>[147]Main!$M$5-[147]Main!$M$6</f>
        <v>55.28</v>
      </c>
      <c r="J255" s="8">
        <f t="shared" si="26"/>
        <v>-34.344482460000002</v>
      </c>
      <c r="K255" s="3" t="s">
        <v>16</v>
      </c>
    </row>
    <row r="256" spans="1:31" x14ac:dyDescent="0.25">
      <c r="D256" s="1">
        <f t="shared" si="22"/>
        <v>233</v>
      </c>
      <c r="E256" s="5" t="s">
        <v>1308</v>
      </c>
      <c r="F256" t="s">
        <v>1189</v>
      </c>
      <c r="G256" s="7">
        <v>5</v>
      </c>
      <c r="H256" s="6">
        <f>+G256*L256</f>
        <v>639.20965000000001</v>
      </c>
      <c r="I256" s="6">
        <f>+[148]Main!$J$5-[148]Main!$J$6</f>
        <v>115.78</v>
      </c>
      <c r="J256" s="8">
        <f t="shared" si="26"/>
        <v>523.42965000000004</v>
      </c>
      <c r="K256" s="3" t="s">
        <v>1073</v>
      </c>
      <c r="L256" s="6">
        <f>+[148]Main!$J$3</f>
        <v>127.84193</v>
      </c>
    </row>
    <row r="257" spans="1:31" x14ac:dyDescent="0.25">
      <c r="D257" s="1">
        <f t="shared" si="22"/>
        <v>234</v>
      </c>
      <c r="E257" s="5" t="s">
        <v>545</v>
      </c>
      <c r="F257" t="s">
        <v>546</v>
      </c>
      <c r="G257" s="3">
        <v>0.94</v>
      </c>
      <c r="H257" s="6">
        <f>+G257*L257</f>
        <v>56.676359999999995</v>
      </c>
      <c r="I257" s="6">
        <f>+[149]Main!$K$5-[149]Main!$K$6</f>
        <v>136.64599999999999</v>
      </c>
      <c r="J257" s="6">
        <f>+H257-I257</f>
        <v>-79.969639999999998</v>
      </c>
      <c r="K257" s="3" t="s">
        <v>1073</v>
      </c>
      <c r="L257" s="6">
        <f>+[149]Main!$K$3</f>
        <v>60.293999999999997</v>
      </c>
      <c r="M257" s="9">
        <v>45550</v>
      </c>
      <c r="AE257" s="1">
        <v>2017</v>
      </c>
    </row>
    <row r="258" spans="1:31" x14ac:dyDescent="0.25">
      <c r="D258" s="1">
        <f t="shared" si="22"/>
        <v>235</v>
      </c>
      <c r="E258" s="1" t="s">
        <v>250</v>
      </c>
      <c r="F258" s="1" t="s">
        <v>251</v>
      </c>
      <c r="G258" s="3">
        <v>0.61</v>
      </c>
    </row>
    <row r="259" spans="1:31" x14ac:dyDescent="0.25">
      <c r="D259" s="1">
        <f t="shared" si="22"/>
        <v>236</v>
      </c>
      <c r="E259" s="1" t="s">
        <v>252</v>
      </c>
      <c r="F259" s="1" t="s">
        <v>253</v>
      </c>
      <c r="G259" s="3">
        <v>1.75</v>
      </c>
      <c r="H259" s="3">
        <v>96</v>
      </c>
    </row>
    <row r="260" spans="1:31" x14ac:dyDescent="0.25">
      <c r="D260" s="1">
        <f t="shared" si="22"/>
        <v>237</v>
      </c>
      <c r="E260" s="1" t="s">
        <v>348</v>
      </c>
      <c r="F260" t="s">
        <v>349</v>
      </c>
      <c r="G260" s="7">
        <v>0.96</v>
      </c>
      <c r="H260" s="3">
        <v>52</v>
      </c>
    </row>
    <row r="261" spans="1:31" x14ac:dyDescent="0.25">
      <c r="D261" s="1">
        <f t="shared" si="22"/>
        <v>238</v>
      </c>
      <c r="E261" s="1" t="s">
        <v>332</v>
      </c>
      <c r="F261" t="s">
        <v>333</v>
      </c>
      <c r="G261" s="7">
        <v>4.0999999999999996</v>
      </c>
      <c r="H261" s="3">
        <v>380</v>
      </c>
    </row>
    <row r="262" spans="1:31" x14ac:dyDescent="0.25">
      <c r="D262" s="1">
        <f t="shared" si="22"/>
        <v>239</v>
      </c>
      <c r="E262" t="s">
        <v>1309</v>
      </c>
      <c r="F262" t="s">
        <v>1310</v>
      </c>
      <c r="G262" s="7">
        <v>14.68</v>
      </c>
      <c r="H262" s="3">
        <v>396</v>
      </c>
    </row>
    <row r="263" spans="1:31" x14ac:dyDescent="0.25">
      <c r="D263" s="1">
        <f t="shared" si="22"/>
        <v>240</v>
      </c>
      <c r="E263" s="1" t="s">
        <v>379</v>
      </c>
      <c r="F263" s="1" t="s">
        <v>380</v>
      </c>
      <c r="G263" s="3">
        <v>25.85</v>
      </c>
    </row>
    <row r="264" spans="1:31" x14ac:dyDescent="0.25">
      <c r="D264" s="1">
        <f t="shared" si="22"/>
        <v>241</v>
      </c>
      <c r="E264" t="s">
        <v>385</v>
      </c>
      <c r="F264" t="s">
        <v>386</v>
      </c>
      <c r="G264" s="3">
        <v>9.26</v>
      </c>
      <c r="H264" s="3">
        <v>204</v>
      </c>
    </row>
    <row r="265" spans="1:31" ht="13" x14ac:dyDescent="0.3">
      <c r="D265" s="1">
        <f t="shared" si="22"/>
        <v>242</v>
      </c>
      <c r="E265" s="25" t="s">
        <v>1354</v>
      </c>
      <c r="F265" t="s">
        <v>1355</v>
      </c>
      <c r="G265" s="3">
        <v>30.21</v>
      </c>
    </row>
    <row r="266" spans="1:31" x14ac:dyDescent="0.25">
      <c r="D266" s="1">
        <f t="shared" si="22"/>
        <v>243</v>
      </c>
      <c r="E266" t="s">
        <v>429</v>
      </c>
      <c r="F266" t="s">
        <v>430</v>
      </c>
      <c r="G266" s="7">
        <v>17.55</v>
      </c>
      <c r="H266" s="3">
        <v>593</v>
      </c>
    </row>
    <row r="267" spans="1:31" x14ac:dyDescent="0.25">
      <c r="D267" s="1">
        <f t="shared" si="22"/>
        <v>244</v>
      </c>
      <c r="E267" s="1" t="s">
        <v>395</v>
      </c>
      <c r="F267" s="1" t="s">
        <v>396</v>
      </c>
      <c r="G267" s="3">
        <v>4.09</v>
      </c>
      <c r="H267" s="3">
        <v>4</v>
      </c>
    </row>
    <row r="268" spans="1:31" x14ac:dyDescent="0.25">
      <c r="D268" s="1">
        <f t="shared" si="22"/>
        <v>245</v>
      </c>
      <c r="E268" t="s">
        <v>741</v>
      </c>
      <c r="F268" t="s">
        <v>742</v>
      </c>
      <c r="G268" s="7">
        <v>30.7</v>
      </c>
      <c r="H268" s="3">
        <v>1800</v>
      </c>
    </row>
    <row r="269" spans="1:31" x14ac:dyDescent="0.25">
      <c r="D269" s="1">
        <f t="shared" si="22"/>
        <v>246</v>
      </c>
      <c r="E269" t="s">
        <v>745</v>
      </c>
      <c r="F269" t="s">
        <v>746</v>
      </c>
    </row>
    <row r="270" spans="1:31" x14ac:dyDescent="0.25">
      <c r="D270" s="1">
        <f t="shared" ref="D270:D330" si="27">+D269+1</f>
        <v>247</v>
      </c>
      <c r="E270" t="s">
        <v>748</v>
      </c>
      <c r="F270" t="s">
        <v>749</v>
      </c>
    </row>
    <row r="271" spans="1:31" x14ac:dyDescent="0.25">
      <c r="A271"/>
      <c r="B271"/>
      <c r="C271"/>
      <c r="D271" s="1">
        <f t="shared" si="27"/>
        <v>248</v>
      </c>
      <c r="E271" t="s">
        <v>750</v>
      </c>
      <c r="F271" t="s">
        <v>751</v>
      </c>
      <c r="G271" s="3">
        <v>6.62</v>
      </c>
      <c r="H271" s="6">
        <v>1800</v>
      </c>
    </row>
    <row r="272" spans="1:31" x14ac:dyDescent="0.25">
      <c r="D272" s="1">
        <f t="shared" si="27"/>
        <v>249</v>
      </c>
      <c r="E272" t="s">
        <v>743</v>
      </c>
      <c r="F272" t="s">
        <v>744</v>
      </c>
    </row>
    <row r="273" spans="1:7" x14ac:dyDescent="0.25">
      <c r="D273" s="1">
        <f>+D242+1</f>
        <v>251</v>
      </c>
      <c r="E273" t="s">
        <v>504</v>
      </c>
      <c r="F273" t="s">
        <v>505</v>
      </c>
    </row>
    <row r="274" spans="1:7" x14ac:dyDescent="0.25">
      <c r="D274" s="1">
        <f t="shared" si="27"/>
        <v>252</v>
      </c>
      <c r="E274" t="s">
        <v>733</v>
      </c>
      <c r="F274" t="s">
        <v>734</v>
      </c>
    </row>
    <row r="275" spans="1:7" x14ac:dyDescent="0.25">
      <c r="D275" s="1">
        <f t="shared" si="27"/>
        <v>253</v>
      </c>
      <c r="E275" t="s">
        <v>729</v>
      </c>
      <c r="F275" t="s">
        <v>730</v>
      </c>
    </row>
    <row r="276" spans="1:7" x14ac:dyDescent="0.25">
      <c r="D276" s="1">
        <f t="shared" si="27"/>
        <v>254</v>
      </c>
      <c r="E276" s="1" t="s">
        <v>515</v>
      </c>
      <c r="F276" s="1" t="s">
        <v>516</v>
      </c>
    </row>
    <row r="277" spans="1:7" x14ac:dyDescent="0.25">
      <c r="D277" s="1">
        <f t="shared" si="27"/>
        <v>255</v>
      </c>
      <c r="E277" t="s">
        <v>520</v>
      </c>
      <c r="F277" t="s">
        <v>1300</v>
      </c>
      <c r="G277" s="3">
        <v>13.13</v>
      </c>
    </row>
    <row r="278" spans="1:7" x14ac:dyDescent="0.25">
      <c r="D278" s="1">
        <f t="shared" si="27"/>
        <v>256</v>
      </c>
      <c r="E278" s="1" t="s">
        <v>523</v>
      </c>
      <c r="F278" s="1" t="s">
        <v>524</v>
      </c>
      <c r="G278" s="3">
        <v>7.08</v>
      </c>
    </row>
    <row r="279" spans="1:7" x14ac:dyDescent="0.25">
      <c r="D279" s="1">
        <f t="shared" si="27"/>
        <v>257</v>
      </c>
      <c r="E279" t="s">
        <v>526</v>
      </c>
      <c r="F279" t="s">
        <v>525</v>
      </c>
      <c r="G279" s="7">
        <v>20.3</v>
      </c>
    </row>
    <row r="280" spans="1:7" x14ac:dyDescent="0.25">
      <c r="D280" s="1">
        <f t="shared" si="27"/>
        <v>258</v>
      </c>
      <c r="E280" t="s">
        <v>527</v>
      </c>
      <c r="F280" t="s">
        <v>528</v>
      </c>
      <c r="G280" s="3">
        <v>0.38</v>
      </c>
    </row>
    <row r="281" spans="1:7" x14ac:dyDescent="0.25">
      <c r="D281" s="1">
        <f t="shared" si="27"/>
        <v>259</v>
      </c>
      <c r="E281" t="s">
        <v>529</v>
      </c>
      <c r="F281" t="s">
        <v>530</v>
      </c>
      <c r="G281" s="3">
        <v>4.24</v>
      </c>
    </row>
    <row r="282" spans="1:7" x14ac:dyDescent="0.25">
      <c r="A282" s="1" t="s">
        <v>334</v>
      </c>
      <c r="D282" s="1">
        <f t="shared" si="27"/>
        <v>260</v>
      </c>
      <c r="E282" t="s">
        <v>531</v>
      </c>
      <c r="F282" t="s">
        <v>532</v>
      </c>
      <c r="G282" s="3">
        <v>13.74</v>
      </c>
    </row>
    <row r="283" spans="1:7" x14ac:dyDescent="0.25">
      <c r="D283" s="1">
        <f t="shared" si="27"/>
        <v>261</v>
      </c>
      <c r="E283" t="s">
        <v>533</v>
      </c>
      <c r="F283" t="s">
        <v>534</v>
      </c>
      <c r="G283" s="3">
        <v>4.3600000000000003</v>
      </c>
    </row>
    <row r="284" spans="1:7" x14ac:dyDescent="0.25">
      <c r="D284" s="1">
        <f t="shared" si="27"/>
        <v>262</v>
      </c>
      <c r="E284" t="s">
        <v>535</v>
      </c>
      <c r="F284" t="s">
        <v>536</v>
      </c>
      <c r="G284" s="3">
        <v>7.06</v>
      </c>
    </row>
    <row r="285" spans="1:7" x14ac:dyDescent="0.25">
      <c r="D285" s="1">
        <f t="shared" si="27"/>
        <v>263</v>
      </c>
      <c r="E285" t="s">
        <v>787</v>
      </c>
      <c r="F285" t="s">
        <v>788</v>
      </c>
    </row>
    <row r="286" spans="1:7" x14ac:dyDescent="0.25">
      <c r="A286" s="1" t="s">
        <v>334</v>
      </c>
      <c r="D286" s="1">
        <f t="shared" si="27"/>
        <v>264</v>
      </c>
      <c r="E286" t="s">
        <v>537</v>
      </c>
      <c r="F286" t="s">
        <v>538</v>
      </c>
      <c r="G286" s="3">
        <v>1.04</v>
      </c>
    </row>
    <row r="287" spans="1:7" ht="13" x14ac:dyDescent="0.3">
      <c r="D287" s="1">
        <f t="shared" si="27"/>
        <v>265</v>
      </c>
      <c r="E287" s="34" t="s">
        <v>539</v>
      </c>
      <c r="F287" s="34" t="s">
        <v>540</v>
      </c>
    </row>
    <row r="288" spans="1:7" x14ac:dyDescent="0.25">
      <c r="D288" s="1">
        <f t="shared" si="27"/>
        <v>266</v>
      </c>
      <c r="E288" t="s">
        <v>541</v>
      </c>
      <c r="F288" t="s">
        <v>542</v>
      </c>
      <c r="G288" s="3">
        <v>2.97</v>
      </c>
    </row>
    <row r="289" spans="4:13" x14ac:dyDescent="0.25">
      <c r="D289" s="1">
        <f t="shared" si="27"/>
        <v>267</v>
      </c>
      <c r="E289" t="s">
        <v>543</v>
      </c>
      <c r="F289" t="s">
        <v>544</v>
      </c>
      <c r="G289" s="3">
        <v>3.28</v>
      </c>
    </row>
    <row r="290" spans="4:13" x14ac:dyDescent="0.25">
      <c r="D290" s="1">
        <f t="shared" si="27"/>
        <v>268</v>
      </c>
      <c r="E290" t="s">
        <v>547</v>
      </c>
      <c r="F290" t="s">
        <v>548</v>
      </c>
    </row>
    <row r="291" spans="4:13" x14ac:dyDescent="0.25">
      <c r="D291" s="1">
        <f t="shared" si="27"/>
        <v>269</v>
      </c>
      <c r="E291" t="s">
        <v>549</v>
      </c>
      <c r="F291" t="s">
        <v>550</v>
      </c>
      <c r="G291" s="3">
        <v>18.07</v>
      </c>
    </row>
    <row r="292" spans="4:13" x14ac:dyDescent="0.25">
      <c r="D292" s="1">
        <f t="shared" si="27"/>
        <v>270</v>
      </c>
      <c r="E292" t="s">
        <v>551</v>
      </c>
      <c r="F292" t="s">
        <v>552</v>
      </c>
      <c r="G292" s="3">
        <v>2.68</v>
      </c>
    </row>
    <row r="293" spans="4:13" x14ac:dyDescent="0.25">
      <c r="D293" s="1">
        <f t="shared" si="27"/>
        <v>271</v>
      </c>
      <c r="E293" t="s">
        <v>553</v>
      </c>
      <c r="F293" t="s">
        <v>554</v>
      </c>
      <c r="G293" s="7">
        <v>7</v>
      </c>
    </row>
    <row r="294" spans="4:13" x14ac:dyDescent="0.25">
      <c r="D294" s="1">
        <f t="shared" si="27"/>
        <v>272</v>
      </c>
      <c r="E294" t="s">
        <v>555</v>
      </c>
      <c r="F294" t="s">
        <v>556</v>
      </c>
      <c r="G294" s="3">
        <v>1.76</v>
      </c>
    </row>
    <row r="295" spans="4:13" x14ac:dyDescent="0.25">
      <c r="D295" s="1">
        <f t="shared" si="27"/>
        <v>273</v>
      </c>
      <c r="E295" t="s">
        <v>991</v>
      </c>
      <c r="F295" t="s">
        <v>992</v>
      </c>
    </row>
    <row r="296" spans="4:13" x14ac:dyDescent="0.25">
      <c r="D296" s="1">
        <f t="shared" si="27"/>
        <v>274</v>
      </c>
      <c r="E296" t="s">
        <v>557</v>
      </c>
      <c r="F296" t="s">
        <v>558</v>
      </c>
      <c r="G296" s="3">
        <v>0.61</v>
      </c>
    </row>
    <row r="297" spans="4:13" x14ac:dyDescent="0.25">
      <c r="D297" s="1">
        <f t="shared" si="27"/>
        <v>275</v>
      </c>
      <c r="E297" t="s">
        <v>559</v>
      </c>
      <c r="F297" t="s">
        <v>560</v>
      </c>
      <c r="G297" s="3">
        <v>0.68</v>
      </c>
    </row>
    <row r="298" spans="4:13" x14ac:dyDescent="0.25">
      <c r="D298" s="1">
        <f t="shared" si="27"/>
        <v>276</v>
      </c>
      <c r="E298" t="s">
        <v>563</v>
      </c>
      <c r="F298" t="s">
        <v>564</v>
      </c>
      <c r="G298" s="3">
        <v>1.86</v>
      </c>
    </row>
    <row r="299" spans="4:13" x14ac:dyDescent="0.25">
      <c r="D299" s="1">
        <f t="shared" si="27"/>
        <v>277</v>
      </c>
      <c r="E299" t="s">
        <v>565</v>
      </c>
      <c r="F299" t="s">
        <v>566</v>
      </c>
      <c r="G299" s="3">
        <v>1.87</v>
      </c>
    </row>
    <row r="300" spans="4:13" ht="13" x14ac:dyDescent="0.3">
      <c r="D300" s="1">
        <f t="shared" si="27"/>
        <v>278</v>
      </c>
      <c r="E300" s="34" t="s">
        <v>567</v>
      </c>
      <c r="F300" s="34" t="s">
        <v>568</v>
      </c>
      <c r="G300"/>
    </row>
    <row r="301" spans="4:13" x14ac:dyDescent="0.25">
      <c r="D301" s="1">
        <f t="shared" si="27"/>
        <v>279</v>
      </c>
      <c r="E301" s="5" t="s">
        <v>570</v>
      </c>
      <c r="F301" t="s">
        <v>569</v>
      </c>
      <c r="G301" s="3">
        <v>7.46</v>
      </c>
      <c r="H301" s="6">
        <f>+G301*L301</f>
        <v>165.40648446</v>
      </c>
      <c r="I301" s="6">
        <f>+[150]Main!$M$5-[150]Main!$M$6</f>
        <v>31.058</v>
      </c>
      <c r="J301" s="6">
        <f>+H301-I301</f>
        <v>134.34848446000001</v>
      </c>
      <c r="K301" s="3" t="s">
        <v>1279</v>
      </c>
      <c r="L301" s="6">
        <f>+[150]Main!$M$3</f>
        <v>22.172450999999999</v>
      </c>
      <c r="M301" s="9">
        <v>45684</v>
      </c>
    </row>
    <row r="302" spans="4:13" x14ac:dyDescent="0.25">
      <c r="D302" s="1">
        <f t="shared" si="27"/>
        <v>280</v>
      </c>
      <c r="E302" t="s">
        <v>801</v>
      </c>
      <c r="F302" t="s">
        <v>802</v>
      </c>
    </row>
    <row r="303" spans="4:13" x14ac:dyDescent="0.25">
      <c r="D303" s="1">
        <f t="shared" si="27"/>
        <v>281</v>
      </c>
      <c r="E303" s="5" t="s">
        <v>800</v>
      </c>
      <c r="F303" t="s">
        <v>1811</v>
      </c>
      <c r="G303" s="3">
        <v>8.77</v>
      </c>
    </row>
    <row r="304" spans="4:13" x14ac:dyDescent="0.25">
      <c r="D304" s="1">
        <f t="shared" si="27"/>
        <v>282</v>
      </c>
      <c r="E304" t="s">
        <v>571</v>
      </c>
      <c r="F304" t="s">
        <v>572</v>
      </c>
      <c r="G304" s="3">
        <v>2.77</v>
      </c>
    </row>
    <row r="305" spans="1:13" x14ac:dyDescent="0.25">
      <c r="D305" s="1">
        <f t="shared" si="27"/>
        <v>283</v>
      </c>
      <c r="E305" t="s">
        <v>348</v>
      </c>
      <c r="F305" t="s">
        <v>349</v>
      </c>
      <c r="G305" s="3">
        <v>2.67</v>
      </c>
    </row>
    <row r="306" spans="1:13" x14ac:dyDescent="0.25">
      <c r="A306" s="1" t="s">
        <v>334</v>
      </c>
      <c r="D306" s="1">
        <f t="shared" si="27"/>
        <v>284</v>
      </c>
      <c r="E306" t="s">
        <v>979</v>
      </c>
      <c r="F306" t="s">
        <v>980</v>
      </c>
    </row>
    <row r="307" spans="1:13" x14ac:dyDescent="0.25">
      <c r="A307" s="1" t="s">
        <v>334</v>
      </c>
      <c r="D307" s="1">
        <f t="shared" si="27"/>
        <v>285</v>
      </c>
      <c r="E307" t="s">
        <v>977</v>
      </c>
      <c r="F307" t="s">
        <v>978</v>
      </c>
    </row>
    <row r="308" spans="1:13" x14ac:dyDescent="0.25">
      <c r="A308" t="s">
        <v>334</v>
      </c>
      <c r="B308"/>
      <c r="C308"/>
      <c r="D308" s="1">
        <f t="shared" si="27"/>
        <v>286</v>
      </c>
      <c r="E308" t="s">
        <v>983</v>
      </c>
      <c r="F308" t="s">
        <v>984</v>
      </c>
    </row>
    <row r="309" spans="1:13" x14ac:dyDescent="0.25">
      <c r="A309"/>
      <c r="B309"/>
      <c r="C309"/>
      <c r="D309" s="1">
        <f t="shared" si="27"/>
        <v>287</v>
      </c>
      <c r="E309" t="s">
        <v>985</v>
      </c>
      <c r="F309" t="s">
        <v>986</v>
      </c>
    </row>
    <row r="310" spans="1:13" x14ac:dyDescent="0.25">
      <c r="A310" t="s">
        <v>334</v>
      </c>
      <c r="B310"/>
      <c r="C310"/>
      <c r="D310" s="1">
        <f t="shared" si="27"/>
        <v>288</v>
      </c>
      <c r="E310" t="s">
        <v>987</v>
      </c>
      <c r="F310" t="s">
        <v>988</v>
      </c>
    </row>
    <row r="311" spans="1:13" x14ac:dyDescent="0.25">
      <c r="A311" t="s">
        <v>334</v>
      </c>
      <c r="B311"/>
      <c r="C311"/>
      <c r="D311" s="1">
        <f t="shared" si="27"/>
        <v>289</v>
      </c>
      <c r="E311" t="s">
        <v>989</v>
      </c>
      <c r="F311" t="s">
        <v>990</v>
      </c>
    </row>
    <row r="312" spans="1:13" x14ac:dyDescent="0.25">
      <c r="A312" t="s">
        <v>334</v>
      </c>
      <c r="B312"/>
      <c r="C312"/>
      <c r="D312" s="1">
        <f t="shared" si="27"/>
        <v>290</v>
      </c>
      <c r="E312" t="s">
        <v>981</v>
      </c>
      <c r="F312" t="s">
        <v>982</v>
      </c>
      <c r="G312" s="7">
        <v>0.92</v>
      </c>
    </row>
    <row r="313" spans="1:13" x14ac:dyDescent="0.25">
      <c r="A313" s="1" t="s">
        <v>334</v>
      </c>
      <c r="D313" s="1">
        <f t="shared" si="27"/>
        <v>291</v>
      </c>
      <c r="E313" t="s">
        <v>975</v>
      </c>
      <c r="F313" t="s">
        <v>976</v>
      </c>
    </row>
    <row r="314" spans="1:13" x14ac:dyDescent="0.25">
      <c r="A314" s="1" t="s">
        <v>334</v>
      </c>
      <c r="D314" s="1">
        <f t="shared" si="27"/>
        <v>292</v>
      </c>
      <c r="E314" t="s">
        <v>573</v>
      </c>
      <c r="F314" t="s">
        <v>574</v>
      </c>
      <c r="G314" s="7">
        <v>2.2000000000000002</v>
      </c>
    </row>
    <row r="315" spans="1:13" x14ac:dyDescent="0.25">
      <c r="A315" s="1" t="s">
        <v>334</v>
      </c>
      <c r="D315" s="1">
        <f t="shared" si="27"/>
        <v>293</v>
      </c>
      <c r="E315" t="s">
        <v>577</v>
      </c>
      <c r="F315" t="s">
        <v>578</v>
      </c>
      <c r="G315" s="3">
        <v>0.92</v>
      </c>
    </row>
    <row r="316" spans="1:13" x14ac:dyDescent="0.25">
      <c r="A316" s="1" t="s">
        <v>334</v>
      </c>
      <c r="D316" s="1">
        <f t="shared" si="27"/>
        <v>294</v>
      </c>
      <c r="E316" t="s">
        <v>579</v>
      </c>
      <c r="F316" t="s">
        <v>580</v>
      </c>
      <c r="G316" s="3">
        <v>2.94</v>
      </c>
    </row>
    <row r="317" spans="1:13" x14ac:dyDescent="0.25">
      <c r="A317" s="1" t="s">
        <v>334</v>
      </c>
      <c r="D317" s="1">
        <f t="shared" si="27"/>
        <v>295</v>
      </c>
      <c r="E317" t="s">
        <v>581</v>
      </c>
      <c r="F317" t="s">
        <v>582</v>
      </c>
      <c r="G317" s="3">
        <v>5.88</v>
      </c>
    </row>
    <row r="318" spans="1:13" x14ac:dyDescent="0.25">
      <c r="A318" s="1" t="s">
        <v>334</v>
      </c>
      <c r="D318" s="1">
        <f t="shared" si="27"/>
        <v>296</v>
      </c>
      <c r="E318" t="s">
        <v>583</v>
      </c>
      <c r="F318" t="s">
        <v>584</v>
      </c>
      <c r="G318" s="7">
        <v>3.46</v>
      </c>
    </row>
    <row r="319" spans="1:13" x14ac:dyDescent="0.25">
      <c r="A319" t="s">
        <v>334</v>
      </c>
      <c r="B319"/>
      <c r="C319"/>
      <c r="D319" s="1">
        <f t="shared" si="27"/>
        <v>297</v>
      </c>
      <c r="E319" s="5" t="s">
        <v>885</v>
      </c>
      <c r="F319" t="s">
        <v>886</v>
      </c>
      <c r="G319" s="7">
        <v>13.21</v>
      </c>
      <c r="H319" s="6">
        <f>+G319*L319</f>
        <v>588.73448214000007</v>
      </c>
      <c r="I319" s="6">
        <f>+[151]Main!$M$5-[151]Main!$M$6</f>
        <v>99.997</v>
      </c>
      <c r="J319" s="6">
        <f>+H319-I319</f>
        <v>488.73748214000005</v>
      </c>
      <c r="K319" s="3" t="s">
        <v>1073</v>
      </c>
      <c r="L319" s="6">
        <f>+[151]Main!$M$3</f>
        <v>44.567334000000002</v>
      </c>
      <c r="M319" s="9">
        <v>45568</v>
      </c>
    </row>
    <row r="320" spans="1:13" x14ac:dyDescent="0.25">
      <c r="A320" t="s">
        <v>334</v>
      </c>
      <c r="B320"/>
      <c r="C320"/>
      <c r="D320" s="1">
        <f t="shared" si="27"/>
        <v>298</v>
      </c>
      <c r="E320" s="5" t="s">
        <v>869</v>
      </c>
      <c r="F320" t="s">
        <v>870</v>
      </c>
      <c r="G320" s="7">
        <v>11.39</v>
      </c>
      <c r="H320" s="6">
        <f>+G320*L320</f>
        <v>492.22422607999999</v>
      </c>
      <c r="I320" s="6">
        <f>+[152]Main!$K$5-[152]Main!$K$6</f>
        <v>174.27199999999999</v>
      </c>
      <c r="J320" s="6">
        <f>+H320-I320</f>
        <v>317.95222608</v>
      </c>
      <c r="K320" s="3" t="s">
        <v>1073</v>
      </c>
      <c r="L320" s="6">
        <f>+[152]Main!$K$3</f>
        <v>43.215471999999998</v>
      </c>
      <c r="M320" s="9">
        <v>45567</v>
      </c>
    </row>
    <row r="321" spans="1:31" x14ac:dyDescent="0.25">
      <c r="A321" s="1" t="s">
        <v>334</v>
      </c>
      <c r="D321" s="1">
        <f t="shared" si="27"/>
        <v>299</v>
      </c>
      <c r="E321" s="5" t="s">
        <v>585</v>
      </c>
      <c r="F321" t="s">
        <v>586</v>
      </c>
      <c r="G321" s="7">
        <v>33</v>
      </c>
      <c r="H321" s="6">
        <f>G321*L321</f>
        <v>653.378781</v>
      </c>
      <c r="I321" s="6">
        <f>[153]Main!$M$5-[153]Main!$M$6</f>
        <v>236.422</v>
      </c>
      <c r="J321" s="6">
        <f>H321-I321</f>
        <v>416.95678099999998</v>
      </c>
      <c r="L321" s="6">
        <f>[153]Main!$M$3</f>
        <v>19.799357000000001</v>
      </c>
      <c r="M321" s="9">
        <v>45063</v>
      </c>
      <c r="AE321" s="1">
        <v>2017</v>
      </c>
    </row>
    <row r="322" spans="1:31" x14ac:dyDescent="0.25">
      <c r="A322"/>
      <c r="B322"/>
      <c r="C322"/>
      <c r="D322" s="1">
        <f t="shared" si="27"/>
        <v>300</v>
      </c>
      <c r="E322" s="5" t="s">
        <v>939</v>
      </c>
      <c r="F322" t="s">
        <v>940</v>
      </c>
      <c r="G322" s="3">
        <v>8.91</v>
      </c>
      <c r="H322" s="6">
        <f>+G322*L322</f>
        <v>476.84725110000005</v>
      </c>
      <c r="I322" s="6">
        <f>+[154]Main!$K$5-[154]Main!$K$6</f>
        <v>280.24800000000005</v>
      </c>
      <c r="J322" s="6">
        <f>+H322-I322</f>
        <v>196.5992511</v>
      </c>
      <c r="K322" s="3" t="s">
        <v>1073</v>
      </c>
      <c r="L322" s="6">
        <f>+[154]Main!$K$3</f>
        <v>53.518210000000003</v>
      </c>
      <c r="M322" s="9">
        <v>45557</v>
      </c>
    </row>
    <row r="323" spans="1:31" x14ac:dyDescent="0.25">
      <c r="A323" s="1" t="s">
        <v>334</v>
      </c>
      <c r="D323" s="1">
        <f t="shared" si="27"/>
        <v>301</v>
      </c>
      <c r="E323" s="5" t="s">
        <v>575</v>
      </c>
      <c r="F323" t="s">
        <v>576</v>
      </c>
      <c r="G323" s="3">
        <v>3.34</v>
      </c>
      <c r="H323" s="6">
        <f>+G323*L323</f>
        <v>242.45700277999998</v>
      </c>
      <c r="I323" s="6">
        <f>+[155]Main!$J$5-[155]Main!$J$6</f>
        <v>69.49499999999999</v>
      </c>
      <c r="J323" s="6">
        <f>+H323-I323</f>
        <v>172.96200277999998</v>
      </c>
      <c r="K323" s="3" t="s">
        <v>1073</v>
      </c>
      <c r="L323" s="6">
        <f>+[155]Main!$J$3</f>
        <v>72.591916999999995</v>
      </c>
      <c r="M323" s="9">
        <v>45548</v>
      </c>
    </row>
    <row r="324" spans="1:31" x14ac:dyDescent="0.25">
      <c r="A324"/>
      <c r="B324"/>
      <c r="C324"/>
      <c r="D324" s="1">
        <f t="shared" si="27"/>
        <v>302</v>
      </c>
      <c r="E324" s="5" t="s">
        <v>1170</v>
      </c>
      <c r="F324" t="s">
        <v>1171</v>
      </c>
      <c r="G324" s="7">
        <v>1.28</v>
      </c>
      <c r="H324" s="6">
        <f>+G324*L324</f>
        <v>95.674332159999992</v>
      </c>
      <c r="I324" s="6">
        <f>+[156]Main!$K$5-[156]Main!$K$6</f>
        <v>29.36</v>
      </c>
      <c r="J324" s="6">
        <f>+H324-I324</f>
        <v>66.314332159999992</v>
      </c>
      <c r="K324" s="3" t="s">
        <v>1073</v>
      </c>
      <c r="L324" s="6">
        <f>+[156]Main!$K$3</f>
        <v>74.745571999999996</v>
      </c>
      <c r="M324" s="9">
        <v>45554</v>
      </c>
    </row>
    <row r="325" spans="1:31" x14ac:dyDescent="0.25">
      <c r="A325"/>
      <c r="B325"/>
      <c r="C325"/>
      <c r="D325" s="1">
        <f t="shared" si="27"/>
        <v>303</v>
      </c>
      <c r="E325" s="5" t="s">
        <v>1177</v>
      </c>
      <c r="F325" t="s">
        <v>1178</v>
      </c>
      <c r="G325" s="3">
        <v>0.85</v>
      </c>
      <c r="H325" s="6">
        <f>+G325*L325</f>
        <v>30.110729799999998</v>
      </c>
      <c r="I325" s="6">
        <f>+[157]Main!$L$5-[157]Main!$L$6</f>
        <v>33.298999999999999</v>
      </c>
      <c r="J325" s="6">
        <f>+H325-I325</f>
        <v>-3.1882702000000016</v>
      </c>
      <c r="K325" s="3" t="s">
        <v>1073</v>
      </c>
      <c r="L325" s="6">
        <f>+[157]Main!$L$3</f>
        <v>35.424388</v>
      </c>
      <c r="M325" s="9">
        <v>45558</v>
      </c>
    </row>
    <row r="326" spans="1:31" x14ac:dyDescent="0.25">
      <c r="D326" s="1">
        <f t="shared" si="27"/>
        <v>304</v>
      </c>
      <c r="E326" s="5" t="s">
        <v>587</v>
      </c>
      <c r="F326" t="s">
        <v>588</v>
      </c>
      <c r="G326" s="3">
        <f>0.35</f>
        <v>0.35</v>
      </c>
      <c r="H326" s="6">
        <f>G326*L326</f>
        <v>12.513184599999999</v>
      </c>
      <c r="I326" s="6">
        <f>[158]Main!$K$5-[158]Main!$K$6</f>
        <v>54.983000000000004</v>
      </c>
      <c r="J326" s="6">
        <f>H326-I326</f>
        <v>-42.469815400000002</v>
      </c>
      <c r="L326" s="6">
        <f>[158]Main!$K$3</f>
        <v>35.751956</v>
      </c>
      <c r="M326" s="9">
        <v>45063</v>
      </c>
    </row>
    <row r="327" spans="1:31" x14ac:dyDescent="0.25">
      <c r="A327"/>
      <c r="B327"/>
      <c r="C327"/>
      <c r="D327" s="1">
        <f t="shared" si="27"/>
        <v>305</v>
      </c>
      <c r="E327" s="5" t="s">
        <v>935</v>
      </c>
      <c r="F327" t="s">
        <v>936</v>
      </c>
      <c r="G327" s="7">
        <v>4.63</v>
      </c>
      <c r="H327" s="6">
        <f>+G327*L327</f>
        <v>326.68703101999995</v>
      </c>
      <c r="I327" s="6">
        <f>+[159]Main!$K$5-[159]Main!$K$6</f>
        <v>426.65000000000003</v>
      </c>
      <c r="J327" s="6">
        <f>+H327-I327</f>
        <v>-99.962968980000085</v>
      </c>
      <c r="K327" s="3" t="s">
        <v>1073</v>
      </c>
      <c r="L327" s="6">
        <f>+[159]Main!$K$3</f>
        <v>70.558753999999993</v>
      </c>
      <c r="M327" s="9">
        <v>45564</v>
      </c>
      <c r="AE327" s="1">
        <v>2015</v>
      </c>
    </row>
    <row r="328" spans="1:31" x14ac:dyDescent="0.25">
      <c r="A328" s="1" t="s">
        <v>334</v>
      </c>
      <c r="D328" s="1">
        <f t="shared" si="27"/>
        <v>306</v>
      </c>
      <c r="E328" s="1" t="s">
        <v>589</v>
      </c>
      <c r="F328" s="1" t="s">
        <v>590</v>
      </c>
    </row>
    <row r="329" spans="1:31" x14ac:dyDescent="0.25">
      <c r="D329" s="1">
        <f t="shared" si="27"/>
        <v>307</v>
      </c>
      <c r="E329" t="s">
        <v>591</v>
      </c>
      <c r="F329" t="s">
        <v>592</v>
      </c>
    </row>
    <row r="330" spans="1:31" x14ac:dyDescent="0.25">
      <c r="A330" s="1" t="s">
        <v>334</v>
      </c>
      <c r="D330" s="1">
        <f t="shared" si="27"/>
        <v>308</v>
      </c>
      <c r="E330" t="s">
        <v>593</v>
      </c>
      <c r="F330" t="s">
        <v>594</v>
      </c>
    </row>
    <row r="331" spans="1:31" x14ac:dyDescent="0.25">
      <c r="A331" s="1" t="s">
        <v>334</v>
      </c>
      <c r="D331" s="1">
        <f t="shared" ref="D331:D393" si="28">+D330+1</f>
        <v>309</v>
      </c>
      <c r="E331" s="1" t="s">
        <v>449</v>
      </c>
      <c r="F331" s="1" t="s">
        <v>662</v>
      </c>
    </row>
    <row r="332" spans="1:31" x14ac:dyDescent="0.25">
      <c r="D332" s="1">
        <f t="shared" si="28"/>
        <v>310</v>
      </c>
      <c r="E332" t="s">
        <v>1172</v>
      </c>
      <c r="F332" t="s">
        <v>1173</v>
      </c>
    </row>
    <row r="333" spans="1:31" x14ac:dyDescent="0.25">
      <c r="A333" s="1" t="s">
        <v>334</v>
      </c>
      <c r="D333" s="1">
        <f t="shared" si="28"/>
        <v>311</v>
      </c>
      <c r="E333" t="s">
        <v>775</v>
      </c>
      <c r="F333" t="s">
        <v>776</v>
      </c>
    </row>
    <row r="334" spans="1:31" x14ac:dyDescent="0.25">
      <c r="A334" s="1" t="s">
        <v>334</v>
      </c>
      <c r="D334" s="1">
        <f t="shared" si="28"/>
        <v>312</v>
      </c>
      <c r="E334" t="s">
        <v>665</v>
      </c>
      <c r="F334" t="s">
        <v>666</v>
      </c>
    </row>
    <row r="335" spans="1:31" x14ac:dyDescent="0.25">
      <c r="A335" t="s">
        <v>334</v>
      </c>
      <c r="B335"/>
      <c r="C335"/>
      <c r="D335" s="1">
        <f t="shared" si="28"/>
        <v>313</v>
      </c>
      <c r="E335" t="s">
        <v>667</v>
      </c>
      <c r="F335" t="s">
        <v>668</v>
      </c>
    </row>
    <row r="336" spans="1:31" x14ac:dyDescent="0.25">
      <c r="A336" t="s">
        <v>334</v>
      </c>
      <c r="B336"/>
      <c r="C336"/>
      <c r="D336" s="1">
        <f t="shared" si="28"/>
        <v>314</v>
      </c>
      <c r="E336" t="s">
        <v>669</v>
      </c>
      <c r="F336" t="s">
        <v>670</v>
      </c>
    </row>
    <row r="337" spans="1:7" x14ac:dyDescent="0.25">
      <c r="D337" s="1">
        <f t="shared" si="28"/>
        <v>315</v>
      </c>
      <c r="E337" t="s">
        <v>671</v>
      </c>
      <c r="F337" t="s">
        <v>672</v>
      </c>
    </row>
    <row r="338" spans="1:7" x14ac:dyDescent="0.25">
      <c r="A338" s="1" t="s">
        <v>334</v>
      </c>
      <c r="D338" s="1">
        <f t="shared" si="28"/>
        <v>316</v>
      </c>
      <c r="E338" t="s">
        <v>807</v>
      </c>
      <c r="F338" t="s">
        <v>808</v>
      </c>
    </row>
    <row r="339" spans="1:7" x14ac:dyDescent="0.25">
      <c r="A339" s="1" t="s">
        <v>334</v>
      </c>
      <c r="D339" s="1">
        <f t="shared" si="28"/>
        <v>317</v>
      </c>
      <c r="E339" t="s">
        <v>811</v>
      </c>
      <c r="F339" t="s">
        <v>812</v>
      </c>
    </row>
    <row r="340" spans="1:7" x14ac:dyDescent="0.25">
      <c r="A340" t="s">
        <v>334</v>
      </c>
      <c r="B340"/>
      <c r="C340"/>
      <c r="D340" s="1">
        <f t="shared" si="28"/>
        <v>318</v>
      </c>
      <c r="E340" t="s">
        <v>817</v>
      </c>
      <c r="F340" t="s">
        <v>818</v>
      </c>
    </row>
    <row r="341" spans="1:7" x14ac:dyDescent="0.25">
      <c r="A341" t="s">
        <v>334</v>
      </c>
      <c r="B341"/>
      <c r="C341"/>
      <c r="D341" s="1">
        <f t="shared" si="28"/>
        <v>319</v>
      </c>
      <c r="E341" t="s">
        <v>821</v>
      </c>
      <c r="F341" t="s">
        <v>822</v>
      </c>
    </row>
    <row r="342" spans="1:7" x14ac:dyDescent="0.25">
      <c r="A342" t="s">
        <v>334</v>
      </c>
      <c r="B342"/>
      <c r="C342"/>
      <c r="D342" s="1">
        <f t="shared" si="28"/>
        <v>320</v>
      </c>
      <c r="E342" t="s">
        <v>819</v>
      </c>
      <c r="F342" t="s">
        <v>820</v>
      </c>
    </row>
    <row r="343" spans="1:7" x14ac:dyDescent="0.25">
      <c r="A343" t="s">
        <v>334</v>
      </c>
      <c r="B343"/>
      <c r="C343"/>
      <c r="D343" s="1">
        <f t="shared" si="28"/>
        <v>321</v>
      </c>
      <c r="E343" t="s">
        <v>815</v>
      </c>
      <c r="F343" t="s">
        <v>816</v>
      </c>
    </row>
    <row r="344" spans="1:7" x14ac:dyDescent="0.25">
      <c r="A344" t="s">
        <v>334</v>
      </c>
      <c r="B344"/>
      <c r="C344"/>
      <c r="D344" s="1">
        <f t="shared" si="28"/>
        <v>322</v>
      </c>
      <c r="E344" t="s">
        <v>813</v>
      </c>
      <c r="F344" t="s">
        <v>814</v>
      </c>
    </row>
    <row r="345" spans="1:7" x14ac:dyDescent="0.25">
      <c r="A345" s="1" t="s">
        <v>334</v>
      </c>
      <c r="D345" s="1">
        <f t="shared" si="28"/>
        <v>323</v>
      </c>
      <c r="E345" t="s">
        <v>809</v>
      </c>
      <c r="F345" t="s">
        <v>810</v>
      </c>
    </row>
    <row r="346" spans="1:7" x14ac:dyDescent="0.25">
      <c r="A346" s="1" t="s">
        <v>334</v>
      </c>
      <c r="D346" s="1">
        <f t="shared" si="28"/>
        <v>324</v>
      </c>
      <c r="E346" t="s">
        <v>803</v>
      </c>
      <c r="F346" t="s">
        <v>804</v>
      </c>
    </row>
    <row r="347" spans="1:7" x14ac:dyDescent="0.25">
      <c r="A347" s="1" t="s">
        <v>334</v>
      </c>
      <c r="D347" s="1">
        <f t="shared" si="28"/>
        <v>325</v>
      </c>
      <c r="E347" t="s">
        <v>673</v>
      </c>
      <c r="F347" t="s">
        <v>674</v>
      </c>
    </row>
    <row r="348" spans="1:7" x14ac:dyDescent="0.25">
      <c r="A348" s="1" t="s">
        <v>334</v>
      </c>
      <c r="D348" s="1">
        <f t="shared" si="28"/>
        <v>326</v>
      </c>
      <c r="E348" t="s">
        <v>737</v>
      </c>
      <c r="F348" t="s">
        <v>738</v>
      </c>
    </row>
    <row r="349" spans="1:7" x14ac:dyDescent="0.25">
      <c r="A349" s="1" t="s">
        <v>334</v>
      </c>
      <c r="D349" s="1">
        <f t="shared" si="28"/>
        <v>327</v>
      </c>
      <c r="E349" s="5" t="s">
        <v>735</v>
      </c>
      <c r="F349" t="s">
        <v>736</v>
      </c>
      <c r="G349" s="3">
        <v>6.71</v>
      </c>
    </row>
    <row r="350" spans="1:7" x14ac:dyDescent="0.25">
      <c r="A350" s="1" t="s">
        <v>334</v>
      </c>
      <c r="D350" s="1">
        <f t="shared" si="28"/>
        <v>328</v>
      </c>
      <c r="E350" t="s">
        <v>675</v>
      </c>
      <c r="F350" t="s">
        <v>676</v>
      </c>
    </row>
    <row r="351" spans="1:7" x14ac:dyDescent="0.25">
      <c r="A351" t="s">
        <v>334</v>
      </c>
      <c r="B351"/>
      <c r="C351"/>
      <c r="D351" s="1">
        <f t="shared" si="28"/>
        <v>329</v>
      </c>
      <c r="E351" t="s">
        <v>722</v>
      </c>
      <c r="F351" t="s">
        <v>723</v>
      </c>
    </row>
    <row r="352" spans="1:7" x14ac:dyDescent="0.25">
      <c r="A352" s="1" t="s">
        <v>334</v>
      </c>
      <c r="D352" s="1">
        <f t="shared" si="28"/>
        <v>330</v>
      </c>
      <c r="E352" t="s">
        <v>677</v>
      </c>
      <c r="F352" t="s">
        <v>678</v>
      </c>
    </row>
    <row r="353" spans="1:13" x14ac:dyDescent="0.25">
      <c r="A353" s="1" t="s">
        <v>334</v>
      </c>
      <c r="D353" s="1">
        <f t="shared" si="28"/>
        <v>331</v>
      </c>
      <c r="E353" s="1" t="s">
        <v>696</v>
      </c>
      <c r="F353" s="1" t="s">
        <v>697</v>
      </c>
    </row>
    <row r="354" spans="1:13" x14ac:dyDescent="0.25">
      <c r="A354" t="s">
        <v>334</v>
      </c>
      <c r="B354"/>
      <c r="C354"/>
      <c r="D354" s="1">
        <f t="shared" si="28"/>
        <v>332</v>
      </c>
      <c r="E354" t="s">
        <v>700</v>
      </c>
      <c r="F354" t="s">
        <v>701</v>
      </c>
    </row>
    <row r="355" spans="1:13" x14ac:dyDescent="0.25">
      <c r="A355" t="s">
        <v>334</v>
      </c>
      <c r="B355"/>
      <c r="C355"/>
      <c r="D355" s="1">
        <f t="shared" si="28"/>
        <v>333</v>
      </c>
      <c r="E355" t="s">
        <v>702</v>
      </c>
      <c r="F355" t="s">
        <v>703</v>
      </c>
    </row>
    <row r="356" spans="1:13" x14ac:dyDescent="0.25">
      <c r="A356" t="s">
        <v>334</v>
      </c>
      <c r="B356"/>
      <c r="C356"/>
      <c r="D356" s="1">
        <f t="shared" si="28"/>
        <v>334</v>
      </c>
      <c r="E356" t="s">
        <v>823</v>
      </c>
      <c r="F356" t="s">
        <v>824</v>
      </c>
    </row>
    <row r="357" spans="1:13" x14ac:dyDescent="0.25">
      <c r="A357" t="s">
        <v>334</v>
      </c>
      <c r="B357"/>
      <c r="C357"/>
      <c r="D357" s="1">
        <f t="shared" si="28"/>
        <v>335</v>
      </c>
      <c r="E357" t="s">
        <v>827</v>
      </c>
      <c r="F357" t="s">
        <v>828</v>
      </c>
      <c r="G357" s="3">
        <v>0.48</v>
      </c>
    </row>
    <row r="358" spans="1:13" x14ac:dyDescent="0.25">
      <c r="A358" t="s">
        <v>334</v>
      </c>
      <c r="B358"/>
      <c r="C358"/>
      <c r="D358" s="1">
        <f t="shared" si="28"/>
        <v>336</v>
      </c>
      <c r="E358" s="5" t="s">
        <v>829</v>
      </c>
      <c r="F358" t="s">
        <v>830</v>
      </c>
      <c r="G358" s="3">
        <v>9.11</v>
      </c>
      <c r="H358" s="6">
        <f>G358*L358</f>
        <v>772.48715987000003</v>
      </c>
      <c r="I358" s="6">
        <f>[160]Main!$I$5-[160]Main!$I$6</f>
        <v>138.756</v>
      </c>
      <c r="J358" s="6">
        <f>H358-I358</f>
        <v>633.73115987000006</v>
      </c>
      <c r="K358" s="9" t="s">
        <v>1618</v>
      </c>
      <c r="L358" s="6">
        <f>[160]Main!$I$3</f>
        <v>84.795517000000004</v>
      </c>
      <c r="M358" s="9">
        <v>45622</v>
      </c>
    </row>
    <row r="359" spans="1:13" x14ac:dyDescent="0.25">
      <c r="A359"/>
      <c r="B359"/>
      <c r="C359"/>
      <c r="D359" s="1">
        <f t="shared" si="28"/>
        <v>337</v>
      </c>
      <c r="E359" t="s">
        <v>831</v>
      </c>
      <c r="F359" t="s">
        <v>832</v>
      </c>
    </row>
    <row r="360" spans="1:13" x14ac:dyDescent="0.25">
      <c r="A360" t="s">
        <v>334</v>
      </c>
      <c r="B360"/>
      <c r="C360"/>
      <c r="D360" s="1">
        <f t="shared" si="28"/>
        <v>338</v>
      </c>
      <c r="E360" s="5" t="s">
        <v>833</v>
      </c>
      <c r="F360" t="s">
        <v>834</v>
      </c>
      <c r="G360" s="3">
        <v>1.73</v>
      </c>
    </row>
    <row r="361" spans="1:13" x14ac:dyDescent="0.25">
      <c r="A361" t="s">
        <v>334</v>
      </c>
      <c r="B361"/>
      <c r="C361"/>
      <c r="D361" s="1">
        <f t="shared" si="28"/>
        <v>339</v>
      </c>
      <c r="E361" t="s">
        <v>835</v>
      </c>
      <c r="F361" t="s">
        <v>836</v>
      </c>
    </row>
    <row r="362" spans="1:13" x14ac:dyDescent="0.25">
      <c r="A362" t="s">
        <v>334</v>
      </c>
      <c r="B362"/>
      <c r="C362"/>
      <c r="D362" s="1">
        <f t="shared" si="28"/>
        <v>340</v>
      </c>
      <c r="E362" t="s">
        <v>837</v>
      </c>
      <c r="F362" t="s">
        <v>838</v>
      </c>
    </row>
    <row r="363" spans="1:13" x14ac:dyDescent="0.25">
      <c r="A363"/>
      <c r="B363"/>
      <c r="C363"/>
      <c r="D363" s="1">
        <f t="shared" si="28"/>
        <v>341</v>
      </c>
      <c r="E363" t="s">
        <v>839</v>
      </c>
      <c r="F363" t="s">
        <v>840</v>
      </c>
    </row>
    <row r="364" spans="1:13" x14ac:dyDescent="0.25">
      <c r="A364"/>
      <c r="B364"/>
      <c r="C364"/>
      <c r="D364" s="1">
        <f t="shared" si="28"/>
        <v>342</v>
      </c>
      <c r="E364" t="s">
        <v>841</v>
      </c>
      <c r="F364" t="s">
        <v>842</v>
      </c>
    </row>
    <row r="365" spans="1:13" x14ac:dyDescent="0.25">
      <c r="A365" t="s">
        <v>334</v>
      </c>
      <c r="B365"/>
      <c r="C365"/>
      <c r="D365" s="1">
        <f t="shared" si="28"/>
        <v>343</v>
      </c>
      <c r="E365" t="s">
        <v>843</v>
      </c>
      <c r="F365" t="s">
        <v>844</v>
      </c>
    </row>
    <row r="366" spans="1:13" x14ac:dyDescent="0.25">
      <c r="A366" t="s">
        <v>334</v>
      </c>
      <c r="B366"/>
      <c r="C366"/>
      <c r="D366" s="1">
        <f t="shared" si="28"/>
        <v>344</v>
      </c>
      <c r="E366" t="s">
        <v>845</v>
      </c>
      <c r="F366" t="s">
        <v>846</v>
      </c>
    </row>
    <row r="367" spans="1:13" x14ac:dyDescent="0.25">
      <c r="A367" t="s">
        <v>334</v>
      </c>
      <c r="B367"/>
      <c r="C367"/>
      <c r="D367" s="1">
        <f t="shared" si="28"/>
        <v>345</v>
      </c>
      <c r="E367" s="5" t="s">
        <v>851</v>
      </c>
      <c r="F367" t="s">
        <v>852</v>
      </c>
      <c r="G367" s="3">
        <v>0.32</v>
      </c>
    </row>
    <row r="368" spans="1:13" x14ac:dyDescent="0.25">
      <c r="A368" t="s">
        <v>334</v>
      </c>
      <c r="B368"/>
      <c r="C368"/>
      <c r="D368" s="1">
        <f t="shared" si="28"/>
        <v>346</v>
      </c>
      <c r="E368" s="5" t="s">
        <v>853</v>
      </c>
      <c r="F368" t="s">
        <v>854</v>
      </c>
      <c r="G368" s="3">
        <v>14.25</v>
      </c>
    </row>
    <row r="369" spans="1:13" x14ac:dyDescent="0.25">
      <c r="A369"/>
      <c r="B369"/>
      <c r="C369"/>
      <c r="D369" s="1">
        <f t="shared" si="28"/>
        <v>347</v>
      </c>
      <c r="E369" t="s">
        <v>855</v>
      </c>
      <c r="F369" t="s">
        <v>856</v>
      </c>
    </row>
    <row r="370" spans="1:13" x14ac:dyDescent="0.25">
      <c r="A370" t="s">
        <v>334</v>
      </c>
      <c r="B370"/>
      <c r="C370"/>
      <c r="D370" s="1">
        <f t="shared" si="28"/>
        <v>348</v>
      </c>
      <c r="E370" s="5" t="s">
        <v>857</v>
      </c>
      <c r="F370" t="s">
        <v>858</v>
      </c>
      <c r="G370" s="3">
        <v>23.86</v>
      </c>
      <c r="H370" s="6">
        <f>+G370*L370</f>
        <v>725.98063251999997</v>
      </c>
      <c r="I370" s="6">
        <f>+[161]Main!$K$5-[161]Main!$K$6</f>
        <v>458.03099999999995</v>
      </c>
      <c r="J370" s="6">
        <f>+H370-I370</f>
        <v>267.94963252000002</v>
      </c>
      <c r="K370" s="3" t="s">
        <v>1279</v>
      </c>
      <c r="L370" s="6">
        <f>+[161]Main!$K$3</f>
        <v>30.426682</v>
      </c>
      <c r="M370" s="9">
        <v>45631</v>
      </c>
    </row>
    <row r="371" spans="1:13" x14ac:dyDescent="0.25">
      <c r="A371" t="s">
        <v>334</v>
      </c>
      <c r="B371"/>
      <c r="C371"/>
      <c r="D371" s="1">
        <f t="shared" si="28"/>
        <v>349</v>
      </c>
      <c r="E371" s="5" t="s">
        <v>859</v>
      </c>
      <c r="F371" t="s">
        <v>860</v>
      </c>
      <c r="G371" s="3">
        <v>1.74</v>
      </c>
      <c r="H371" s="6">
        <f>+G371*L371</f>
        <v>200.47132818</v>
      </c>
      <c r="I371" s="6">
        <f>+[162]Main!$J$5-[162]Main!$J$6</f>
        <v>316.5809999999999</v>
      </c>
      <c r="J371" s="6">
        <f>+H371-I371</f>
        <v>-116.1096718199999</v>
      </c>
      <c r="K371" s="3" t="s">
        <v>1279</v>
      </c>
      <c r="L371" s="6">
        <f>+[162]Main!$J$3</f>
        <v>115.213407</v>
      </c>
      <c r="M371" s="9">
        <v>45631</v>
      </c>
    </row>
    <row r="372" spans="1:13" x14ac:dyDescent="0.25">
      <c r="A372" t="s">
        <v>334</v>
      </c>
      <c r="B372"/>
      <c r="C372"/>
      <c r="D372" s="1">
        <f t="shared" si="28"/>
        <v>350</v>
      </c>
      <c r="E372" t="s">
        <v>861</v>
      </c>
      <c r="F372" t="s">
        <v>862</v>
      </c>
    </row>
    <row r="373" spans="1:13" x14ac:dyDescent="0.25">
      <c r="A373" t="s">
        <v>334</v>
      </c>
      <c r="B373"/>
      <c r="C373"/>
      <c r="D373" s="1">
        <f t="shared" si="28"/>
        <v>351</v>
      </c>
      <c r="E373" t="s">
        <v>863</v>
      </c>
      <c r="F373" t="s">
        <v>864</v>
      </c>
    </row>
    <row r="374" spans="1:13" x14ac:dyDescent="0.25">
      <c r="A374" t="s">
        <v>334</v>
      </c>
      <c r="B374"/>
      <c r="C374"/>
      <c r="D374" s="1">
        <f t="shared" si="28"/>
        <v>352</v>
      </c>
      <c r="E374" t="s">
        <v>865</v>
      </c>
      <c r="F374" t="s">
        <v>866</v>
      </c>
    </row>
    <row r="375" spans="1:13" x14ac:dyDescent="0.25">
      <c r="A375" t="s">
        <v>334</v>
      </c>
      <c r="B375"/>
      <c r="C375"/>
      <c r="D375" s="1">
        <f t="shared" si="28"/>
        <v>353</v>
      </c>
      <c r="E375" t="s">
        <v>867</v>
      </c>
      <c r="F375" t="s">
        <v>868</v>
      </c>
    </row>
    <row r="376" spans="1:13" x14ac:dyDescent="0.25">
      <c r="A376" t="s">
        <v>334</v>
      </c>
      <c r="B376"/>
      <c r="C376"/>
      <c r="D376" s="1">
        <f t="shared" si="28"/>
        <v>354</v>
      </c>
      <c r="E376" t="s">
        <v>871</v>
      </c>
      <c r="F376" t="s">
        <v>872</v>
      </c>
      <c r="G376" s="7">
        <v>2.8</v>
      </c>
    </row>
    <row r="377" spans="1:13" x14ac:dyDescent="0.25">
      <c r="A377" t="s">
        <v>334</v>
      </c>
      <c r="B377"/>
      <c r="C377"/>
      <c r="D377" s="1">
        <f t="shared" si="28"/>
        <v>355</v>
      </c>
      <c r="E377" t="s">
        <v>873</v>
      </c>
      <c r="F377" t="s">
        <v>874</v>
      </c>
      <c r="G377" s="7">
        <v>2.02</v>
      </c>
    </row>
    <row r="378" spans="1:13" x14ac:dyDescent="0.25">
      <c r="A378" t="s">
        <v>334</v>
      </c>
      <c r="B378"/>
      <c r="C378"/>
      <c r="D378" s="1">
        <f t="shared" si="28"/>
        <v>356</v>
      </c>
      <c r="E378" t="s">
        <v>875</v>
      </c>
      <c r="F378" t="s">
        <v>876</v>
      </c>
      <c r="G378" s="7">
        <v>2</v>
      </c>
    </row>
    <row r="379" spans="1:13" x14ac:dyDescent="0.25">
      <c r="A379" t="s">
        <v>334</v>
      </c>
      <c r="B379"/>
      <c r="C379"/>
      <c r="D379" s="1">
        <f t="shared" si="28"/>
        <v>357</v>
      </c>
      <c r="E379" t="s">
        <v>877</v>
      </c>
      <c r="F379" t="s">
        <v>878</v>
      </c>
      <c r="G379" s="7">
        <v>0.94</v>
      </c>
    </row>
    <row r="380" spans="1:13" x14ac:dyDescent="0.25">
      <c r="A380" t="s">
        <v>334</v>
      </c>
      <c r="B380"/>
      <c r="C380"/>
      <c r="D380" s="1">
        <f t="shared" si="28"/>
        <v>358</v>
      </c>
      <c r="E380" t="s">
        <v>879</v>
      </c>
      <c r="F380" t="s">
        <v>880</v>
      </c>
      <c r="G380" s="7">
        <v>2.36</v>
      </c>
    </row>
    <row r="381" spans="1:13" x14ac:dyDescent="0.25">
      <c r="A381" t="s">
        <v>334</v>
      </c>
      <c r="B381"/>
      <c r="C381"/>
      <c r="D381" s="1">
        <f t="shared" si="28"/>
        <v>359</v>
      </c>
      <c r="E381" t="s">
        <v>881</v>
      </c>
      <c r="F381" t="s">
        <v>882</v>
      </c>
      <c r="G381" s="7"/>
    </row>
    <row r="382" spans="1:13" x14ac:dyDescent="0.25">
      <c r="A382" t="s">
        <v>334</v>
      </c>
      <c r="B382"/>
      <c r="C382"/>
      <c r="D382" s="1">
        <f t="shared" si="28"/>
        <v>360</v>
      </c>
      <c r="E382" t="s">
        <v>883</v>
      </c>
      <c r="F382" t="s">
        <v>884</v>
      </c>
      <c r="G382" s="7">
        <v>7.3</v>
      </c>
    </row>
    <row r="383" spans="1:13" x14ac:dyDescent="0.25">
      <c r="A383" t="s">
        <v>334</v>
      </c>
      <c r="B383"/>
      <c r="C383"/>
      <c r="D383" s="1">
        <f t="shared" si="28"/>
        <v>361</v>
      </c>
      <c r="E383" t="s">
        <v>887</v>
      </c>
      <c r="F383" t="s">
        <v>888</v>
      </c>
      <c r="G383" s="7">
        <v>14.5</v>
      </c>
    </row>
    <row r="384" spans="1:13" x14ac:dyDescent="0.25">
      <c r="A384" t="s">
        <v>334</v>
      </c>
      <c r="B384"/>
      <c r="C384"/>
      <c r="D384" s="1">
        <f t="shared" si="28"/>
        <v>362</v>
      </c>
      <c r="E384" t="s">
        <v>889</v>
      </c>
      <c r="F384" t="s">
        <v>890</v>
      </c>
      <c r="G384" s="7">
        <v>16.95</v>
      </c>
    </row>
    <row r="385" spans="1:13" x14ac:dyDescent="0.25">
      <c r="A385" t="s">
        <v>334</v>
      </c>
      <c r="B385"/>
      <c r="C385"/>
      <c r="D385" s="1">
        <f t="shared" si="28"/>
        <v>363</v>
      </c>
      <c r="E385" t="s">
        <v>892</v>
      </c>
      <c r="F385" t="s">
        <v>891</v>
      </c>
      <c r="G385" s="7">
        <v>1.03</v>
      </c>
    </row>
    <row r="386" spans="1:13" x14ac:dyDescent="0.25">
      <c r="A386" t="s">
        <v>334</v>
      </c>
      <c r="B386"/>
      <c r="C386"/>
      <c r="D386" s="1">
        <f t="shared" si="28"/>
        <v>364</v>
      </c>
      <c r="E386" t="s">
        <v>893</v>
      </c>
      <c r="F386" t="s">
        <v>894</v>
      </c>
      <c r="G386" s="7">
        <v>2.4</v>
      </c>
    </row>
    <row r="387" spans="1:13" x14ac:dyDescent="0.25">
      <c r="A387" t="s">
        <v>334</v>
      </c>
      <c r="B387"/>
      <c r="C387"/>
      <c r="D387" s="1">
        <f t="shared" si="28"/>
        <v>365</v>
      </c>
      <c r="E387" t="s">
        <v>895</v>
      </c>
      <c r="F387" t="s">
        <v>896</v>
      </c>
      <c r="G387" s="7">
        <v>6.26</v>
      </c>
    </row>
    <row r="388" spans="1:13" x14ac:dyDescent="0.25">
      <c r="A388" t="s">
        <v>334</v>
      </c>
      <c r="B388"/>
      <c r="C388"/>
      <c r="D388" s="1">
        <f t="shared" si="28"/>
        <v>366</v>
      </c>
      <c r="E388" t="s">
        <v>897</v>
      </c>
      <c r="F388" t="s">
        <v>898</v>
      </c>
      <c r="G388" s="7">
        <v>17.100000000000001</v>
      </c>
    </row>
    <row r="389" spans="1:13" x14ac:dyDescent="0.25">
      <c r="A389" t="s">
        <v>334</v>
      </c>
      <c r="B389"/>
      <c r="C389"/>
      <c r="D389" s="1">
        <f t="shared" si="28"/>
        <v>367</v>
      </c>
      <c r="E389" t="s">
        <v>899</v>
      </c>
      <c r="F389" t="s">
        <v>900</v>
      </c>
      <c r="G389" s="3">
        <v>0.65</v>
      </c>
    </row>
    <row r="390" spans="1:13" x14ac:dyDescent="0.25">
      <c r="A390" t="s">
        <v>334</v>
      </c>
      <c r="B390"/>
      <c r="C390"/>
      <c r="D390" s="1">
        <f t="shared" si="28"/>
        <v>368</v>
      </c>
      <c r="E390" t="s">
        <v>901</v>
      </c>
      <c r="F390" t="s">
        <v>902</v>
      </c>
    </row>
    <row r="391" spans="1:13" x14ac:dyDescent="0.25">
      <c r="A391" t="s">
        <v>334</v>
      </c>
      <c r="B391"/>
      <c r="C391"/>
      <c r="D391" s="1">
        <f t="shared" si="28"/>
        <v>369</v>
      </c>
      <c r="E391" t="s">
        <v>903</v>
      </c>
      <c r="F391" t="s">
        <v>904</v>
      </c>
    </row>
    <row r="392" spans="1:13" x14ac:dyDescent="0.25">
      <c r="A392" t="s">
        <v>334</v>
      </c>
      <c r="B392"/>
      <c r="C392"/>
      <c r="D392" s="1">
        <f t="shared" si="28"/>
        <v>370</v>
      </c>
      <c r="E392" t="s">
        <v>905</v>
      </c>
      <c r="F392" t="s">
        <v>906</v>
      </c>
    </row>
    <row r="393" spans="1:13" x14ac:dyDescent="0.25">
      <c r="A393" t="s">
        <v>334</v>
      </c>
      <c r="B393"/>
      <c r="C393"/>
      <c r="D393" s="1">
        <f t="shared" si="28"/>
        <v>371</v>
      </c>
      <c r="E393" t="s">
        <v>907</v>
      </c>
      <c r="F393" t="s">
        <v>908</v>
      </c>
    </row>
    <row r="394" spans="1:13" x14ac:dyDescent="0.25">
      <c r="A394" t="s">
        <v>334</v>
      </c>
      <c r="B394"/>
      <c r="C394"/>
      <c r="D394" s="1">
        <f t="shared" ref="D394:D475" si="29">+D393+1</f>
        <v>372</v>
      </c>
      <c r="E394" t="s">
        <v>909</v>
      </c>
      <c r="F394" t="s">
        <v>910</v>
      </c>
    </row>
    <row r="395" spans="1:13" x14ac:dyDescent="0.25">
      <c r="A395"/>
      <c r="B395"/>
      <c r="C395"/>
      <c r="D395" s="1">
        <f t="shared" si="29"/>
        <v>373</v>
      </c>
      <c r="E395" s="5" t="s">
        <v>911</v>
      </c>
      <c r="F395" t="s">
        <v>912</v>
      </c>
      <c r="G395" s="7">
        <v>3.5</v>
      </c>
      <c r="H395" s="6">
        <f>+G395*L395</f>
        <v>663.22089749999998</v>
      </c>
      <c r="I395" s="6">
        <f>+[163]Main!$L$5-[163]Main!$L$6</f>
        <v>130.75800000000001</v>
      </c>
      <c r="J395" s="6">
        <f>+H395-I395</f>
        <v>532.46289749999994</v>
      </c>
      <c r="K395" s="3" t="s">
        <v>1279</v>
      </c>
      <c r="L395" s="6">
        <f>+[163]Main!$L$3</f>
        <v>189.49168499999999</v>
      </c>
      <c r="M395" s="9">
        <v>45712</v>
      </c>
    </row>
    <row r="396" spans="1:13" x14ac:dyDescent="0.25">
      <c r="A396"/>
      <c r="B396"/>
      <c r="C396"/>
      <c r="D396" s="1">
        <f t="shared" si="29"/>
        <v>374</v>
      </c>
      <c r="E396" t="s">
        <v>913</v>
      </c>
      <c r="F396" t="s">
        <v>914</v>
      </c>
    </row>
    <row r="397" spans="1:13" x14ac:dyDescent="0.25">
      <c r="A397"/>
      <c r="B397"/>
      <c r="C397"/>
      <c r="D397" s="1">
        <f t="shared" si="29"/>
        <v>375</v>
      </c>
      <c r="E397" t="s">
        <v>915</v>
      </c>
      <c r="F397" t="s">
        <v>916</v>
      </c>
    </row>
    <row r="398" spans="1:13" x14ac:dyDescent="0.25">
      <c r="A398"/>
      <c r="B398"/>
      <c r="C398"/>
      <c r="D398" s="1">
        <f t="shared" si="29"/>
        <v>376</v>
      </c>
      <c r="E398" t="s">
        <v>917</v>
      </c>
      <c r="F398" t="s">
        <v>918</v>
      </c>
    </row>
    <row r="399" spans="1:13" x14ac:dyDescent="0.25">
      <c r="A399"/>
      <c r="B399"/>
      <c r="C399"/>
      <c r="D399" s="1">
        <f t="shared" si="29"/>
        <v>377</v>
      </c>
      <c r="E399" t="s">
        <v>919</v>
      </c>
      <c r="F399" t="s">
        <v>920</v>
      </c>
    </row>
    <row r="400" spans="1:13" x14ac:dyDescent="0.25">
      <c r="A400"/>
      <c r="B400"/>
      <c r="C400"/>
      <c r="D400" s="1">
        <f t="shared" si="29"/>
        <v>378</v>
      </c>
      <c r="E400" t="s">
        <v>921</v>
      </c>
      <c r="F400" t="s">
        <v>922</v>
      </c>
    </row>
    <row r="401" spans="1:7" x14ac:dyDescent="0.25">
      <c r="A401"/>
      <c r="B401"/>
      <c r="C401"/>
      <c r="D401" s="1">
        <f t="shared" si="29"/>
        <v>379</v>
      </c>
      <c r="E401" s="5" t="s">
        <v>1295</v>
      </c>
      <c r="F401" t="s">
        <v>1296</v>
      </c>
      <c r="G401" s="7">
        <v>1</v>
      </c>
    </row>
    <row r="402" spans="1:7" x14ac:dyDescent="0.25">
      <c r="A402"/>
      <c r="B402"/>
      <c r="C402"/>
      <c r="D402" s="1">
        <f t="shared" si="29"/>
        <v>380</v>
      </c>
      <c r="E402" t="s">
        <v>923</v>
      </c>
      <c r="F402" t="s">
        <v>924</v>
      </c>
    </row>
    <row r="403" spans="1:7" x14ac:dyDescent="0.25">
      <c r="A403"/>
      <c r="B403"/>
      <c r="C403"/>
      <c r="D403" s="1">
        <f t="shared" si="29"/>
        <v>381</v>
      </c>
      <c r="E403" t="s">
        <v>925</v>
      </c>
      <c r="F403" t="s">
        <v>926</v>
      </c>
    </row>
    <row r="404" spans="1:7" x14ac:dyDescent="0.25">
      <c r="A404"/>
      <c r="B404"/>
      <c r="C404"/>
      <c r="D404" s="1">
        <f t="shared" si="29"/>
        <v>382</v>
      </c>
      <c r="E404" t="s">
        <v>927</v>
      </c>
      <c r="F404" t="s">
        <v>928</v>
      </c>
    </row>
    <row r="405" spans="1:7" x14ac:dyDescent="0.25">
      <c r="A405"/>
      <c r="B405"/>
      <c r="C405"/>
      <c r="D405" s="1">
        <f t="shared" si="29"/>
        <v>383</v>
      </c>
      <c r="E405" t="s">
        <v>929</v>
      </c>
      <c r="F405" t="s">
        <v>930</v>
      </c>
    </row>
    <row r="406" spans="1:7" x14ac:dyDescent="0.25">
      <c r="A406"/>
      <c r="B406"/>
      <c r="C406"/>
      <c r="D406" s="1">
        <f t="shared" si="29"/>
        <v>384</v>
      </c>
      <c r="E406" t="s">
        <v>931</v>
      </c>
      <c r="F406" t="s">
        <v>934</v>
      </c>
    </row>
    <row r="407" spans="1:7" x14ac:dyDescent="0.25">
      <c r="A407"/>
      <c r="B407"/>
      <c r="C407"/>
      <c r="D407" s="1">
        <f t="shared" si="29"/>
        <v>385</v>
      </c>
      <c r="E407" t="s">
        <v>932</v>
      </c>
      <c r="F407" t="s">
        <v>933</v>
      </c>
    </row>
    <row r="408" spans="1:7" x14ac:dyDescent="0.25">
      <c r="A408"/>
      <c r="B408"/>
      <c r="C408"/>
      <c r="D408" s="1">
        <f t="shared" si="29"/>
        <v>386</v>
      </c>
      <c r="E408" t="s">
        <v>937</v>
      </c>
      <c r="F408" t="s">
        <v>938</v>
      </c>
    </row>
    <row r="409" spans="1:7" ht="13" x14ac:dyDescent="0.3">
      <c r="A409"/>
      <c r="B409"/>
      <c r="C409"/>
      <c r="D409" s="1">
        <f t="shared" si="29"/>
        <v>387</v>
      </c>
      <c r="E409" s="25" t="s">
        <v>1352</v>
      </c>
      <c r="F409" t="s">
        <v>1353</v>
      </c>
      <c r="G409" s="3">
        <v>2.84</v>
      </c>
    </row>
    <row r="410" spans="1:7" x14ac:dyDescent="0.25">
      <c r="A410"/>
      <c r="B410"/>
      <c r="C410"/>
      <c r="D410" s="1">
        <f t="shared" si="29"/>
        <v>388</v>
      </c>
      <c r="E410" t="s">
        <v>941</v>
      </c>
      <c r="F410" t="s">
        <v>942</v>
      </c>
    </row>
    <row r="411" spans="1:7" x14ac:dyDescent="0.25">
      <c r="A411"/>
      <c r="B411"/>
      <c r="C411"/>
      <c r="D411" s="1">
        <f t="shared" si="29"/>
        <v>389</v>
      </c>
      <c r="E411" t="s">
        <v>943</v>
      </c>
      <c r="F411" t="s">
        <v>944</v>
      </c>
    </row>
    <row r="412" spans="1:7" x14ac:dyDescent="0.25">
      <c r="A412"/>
      <c r="B412"/>
      <c r="C412"/>
      <c r="D412" s="1">
        <f t="shared" si="29"/>
        <v>390</v>
      </c>
      <c r="E412" t="s">
        <v>945</v>
      </c>
      <c r="F412" t="s">
        <v>946</v>
      </c>
    </row>
    <row r="413" spans="1:7" x14ac:dyDescent="0.25">
      <c r="A413"/>
      <c r="B413"/>
      <c r="C413"/>
      <c r="D413" s="1">
        <f t="shared" si="29"/>
        <v>391</v>
      </c>
      <c r="E413" t="s">
        <v>947</v>
      </c>
      <c r="F413" t="s">
        <v>948</v>
      </c>
    </row>
    <row r="414" spans="1:7" x14ac:dyDescent="0.25">
      <c r="A414"/>
      <c r="B414"/>
      <c r="C414"/>
      <c r="D414" s="1">
        <f t="shared" si="29"/>
        <v>392</v>
      </c>
      <c r="E414" t="s">
        <v>949</v>
      </c>
      <c r="F414" t="s">
        <v>950</v>
      </c>
    </row>
    <row r="415" spans="1:7" x14ac:dyDescent="0.25">
      <c r="A415"/>
      <c r="B415"/>
      <c r="C415"/>
      <c r="D415" s="1">
        <f t="shared" si="29"/>
        <v>393</v>
      </c>
      <c r="E415" t="s">
        <v>953</v>
      </c>
      <c r="F415" t="s">
        <v>954</v>
      </c>
    </row>
    <row r="416" spans="1:7" x14ac:dyDescent="0.25">
      <c r="A416"/>
      <c r="B416"/>
      <c r="C416"/>
      <c r="D416" s="1">
        <f t="shared" si="29"/>
        <v>394</v>
      </c>
      <c r="E416" t="s">
        <v>955</v>
      </c>
      <c r="F416" t="s">
        <v>956</v>
      </c>
      <c r="G416" s="7">
        <v>2.19</v>
      </c>
    </row>
    <row r="417" spans="1:13" x14ac:dyDescent="0.25">
      <c r="A417"/>
      <c r="B417"/>
      <c r="C417"/>
      <c r="D417" s="1">
        <f t="shared" si="29"/>
        <v>395</v>
      </c>
      <c r="E417" t="s">
        <v>957</v>
      </c>
      <c r="F417" t="s">
        <v>958</v>
      </c>
    </row>
    <row r="418" spans="1:13" x14ac:dyDescent="0.25">
      <c r="A418"/>
      <c r="B418"/>
      <c r="C418"/>
      <c r="D418" s="1">
        <f t="shared" si="29"/>
        <v>396</v>
      </c>
      <c r="E418" t="s">
        <v>959</v>
      </c>
      <c r="F418" t="s">
        <v>960</v>
      </c>
    </row>
    <row r="419" spans="1:13" x14ac:dyDescent="0.25">
      <c r="A419"/>
      <c r="B419"/>
      <c r="C419"/>
      <c r="D419" s="1">
        <f t="shared" si="29"/>
        <v>397</v>
      </c>
      <c r="E419" t="s">
        <v>961</v>
      </c>
      <c r="F419" t="s">
        <v>962</v>
      </c>
    </row>
    <row r="420" spans="1:13" x14ac:dyDescent="0.25">
      <c r="A420"/>
      <c r="B420"/>
      <c r="C420"/>
      <c r="D420" s="1">
        <f t="shared" si="29"/>
        <v>398</v>
      </c>
      <c r="E420" t="s">
        <v>963</v>
      </c>
      <c r="F420" t="s">
        <v>964</v>
      </c>
    </row>
    <row r="421" spans="1:13" x14ac:dyDescent="0.25">
      <c r="A421"/>
      <c r="B421"/>
      <c r="C421"/>
      <c r="D421" s="1">
        <f t="shared" si="29"/>
        <v>399</v>
      </c>
      <c r="E421" t="s">
        <v>965</v>
      </c>
      <c r="F421" t="s">
        <v>966</v>
      </c>
    </row>
    <row r="422" spans="1:13" x14ac:dyDescent="0.25">
      <c r="A422"/>
      <c r="B422"/>
      <c r="C422"/>
      <c r="D422" s="1">
        <f t="shared" si="29"/>
        <v>400</v>
      </c>
      <c r="E422" t="s">
        <v>967</v>
      </c>
      <c r="F422" t="s">
        <v>968</v>
      </c>
    </row>
    <row r="423" spans="1:13" x14ac:dyDescent="0.25">
      <c r="A423"/>
      <c r="B423"/>
      <c r="C423"/>
      <c r="D423" s="1">
        <f t="shared" si="29"/>
        <v>401</v>
      </c>
      <c r="E423" t="s">
        <v>969</v>
      </c>
      <c r="F423" t="s">
        <v>970</v>
      </c>
    </row>
    <row r="424" spans="1:13" x14ac:dyDescent="0.25">
      <c r="A424"/>
      <c r="B424"/>
      <c r="C424"/>
      <c r="D424" s="1">
        <f t="shared" si="29"/>
        <v>402</v>
      </c>
      <c r="E424" t="s">
        <v>971</v>
      </c>
      <c r="F424" t="s">
        <v>972</v>
      </c>
    </row>
    <row r="425" spans="1:13" x14ac:dyDescent="0.25">
      <c r="A425"/>
      <c r="B425"/>
      <c r="C425"/>
      <c r="D425" s="1">
        <f t="shared" si="29"/>
        <v>403</v>
      </c>
      <c r="E425" t="s">
        <v>973</v>
      </c>
      <c r="F425" t="s">
        <v>974</v>
      </c>
    </row>
    <row r="426" spans="1:13" x14ac:dyDescent="0.25">
      <c r="D426" s="1">
        <f t="shared" si="29"/>
        <v>404</v>
      </c>
      <c r="E426" s="1" t="s">
        <v>1096</v>
      </c>
      <c r="F426" s="1" t="s">
        <v>1097</v>
      </c>
      <c r="G426" s="3">
        <v>8.11</v>
      </c>
      <c r="H426" s="3">
        <v>123</v>
      </c>
    </row>
    <row r="427" spans="1:13" x14ac:dyDescent="0.25">
      <c r="D427" s="1">
        <f>+D469+1</f>
        <v>444</v>
      </c>
      <c r="E427" s="5" t="s">
        <v>1792</v>
      </c>
      <c r="F427" s="1" t="s">
        <v>1793</v>
      </c>
      <c r="G427" s="7">
        <v>50.86</v>
      </c>
      <c r="H427" s="6">
        <f>+G427*L427</f>
        <v>750.32176254000001</v>
      </c>
      <c r="I427" s="6">
        <f>+[164]Main!$M$5-[164]Main!$M$6</f>
        <v>159.095</v>
      </c>
      <c r="J427" s="6">
        <f>+H427-I427</f>
        <v>591.22676253999998</v>
      </c>
      <c r="K427" s="3" t="s">
        <v>1279</v>
      </c>
      <c r="L427" s="6">
        <f>+[164]Main!$M$3</f>
        <v>14.752689</v>
      </c>
      <c r="M427" s="9">
        <v>45687</v>
      </c>
    </row>
    <row r="428" spans="1:13" x14ac:dyDescent="0.25">
      <c r="D428" s="1">
        <f>+D426+1</f>
        <v>405</v>
      </c>
      <c r="E428" s="5" t="s">
        <v>1610</v>
      </c>
      <c r="F428" t="s">
        <v>1611</v>
      </c>
      <c r="G428" s="7">
        <v>42.9</v>
      </c>
      <c r="H428" s="6">
        <f t="shared" ref="H428:H442" si="30">+G428*L428</f>
        <v>518.07807479999997</v>
      </c>
      <c r="I428" s="6">
        <f>+[165]Main!$K$5-[165]Main!$K$6</f>
        <v>89.078000000000003</v>
      </c>
      <c r="J428" s="6">
        <f t="shared" ref="J428:J442" si="31">+H428-I428</f>
        <v>429.00007479999999</v>
      </c>
      <c r="K428" s="3" t="s">
        <v>1279</v>
      </c>
      <c r="L428" s="6">
        <f>+[165]Main!$K$3</f>
        <v>12.076411999999999</v>
      </c>
      <c r="M428" s="9">
        <v>45608</v>
      </c>
    </row>
    <row r="429" spans="1:13" x14ac:dyDescent="0.25">
      <c r="D429" s="1">
        <f t="shared" si="29"/>
        <v>406</v>
      </c>
      <c r="E429" s="40" t="s">
        <v>1129</v>
      </c>
      <c r="F429" s="1" t="s">
        <v>1130</v>
      </c>
      <c r="G429" s="7">
        <v>10.54</v>
      </c>
      <c r="H429" s="6">
        <f t="shared" si="30"/>
        <v>295.11496187999995</v>
      </c>
      <c r="I429" s="6">
        <f>+[166]Main!$K$5-[166]Main!$K$6</f>
        <v>15.414999999999999</v>
      </c>
      <c r="J429" s="6">
        <f t="shared" si="31"/>
        <v>279.69996187999993</v>
      </c>
      <c r="K429" s="3" t="s">
        <v>1073</v>
      </c>
      <c r="L429" s="6">
        <f>+[166]Main!$K$3</f>
        <v>27.999521999999999</v>
      </c>
      <c r="M429" s="9">
        <v>45474</v>
      </c>
    </row>
    <row r="430" spans="1:13" x14ac:dyDescent="0.25">
      <c r="D430" s="1">
        <f t="shared" si="29"/>
        <v>407</v>
      </c>
      <c r="E430" s="5" t="s">
        <v>1620</v>
      </c>
      <c r="F430" s="1" t="s">
        <v>1619</v>
      </c>
      <c r="G430" s="3">
        <v>2.62</v>
      </c>
      <c r="H430" s="6">
        <f>+G430*L430</f>
        <v>164.43598150000003</v>
      </c>
      <c r="I430" s="6">
        <f>+[167]Main!$K$5-[167]Main!$K$6</f>
        <v>-77.494</v>
      </c>
      <c r="J430" s="6">
        <f>+H430-I430</f>
        <v>241.92998150000003</v>
      </c>
      <c r="K430" s="3" t="s">
        <v>1279</v>
      </c>
      <c r="L430" s="6">
        <f>+[167]Main!$K$3</f>
        <v>62.761825000000002</v>
      </c>
      <c r="M430" s="9">
        <v>45628</v>
      </c>
    </row>
    <row r="431" spans="1:13" x14ac:dyDescent="0.25">
      <c r="B431" s="1">
        <v>6</v>
      </c>
      <c r="C431" s="1">
        <v>2</v>
      </c>
      <c r="D431" s="1">
        <f t="shared" si="29"/>
        <v>408</v>
      </c>
      <c r="E431" s="5" t="s">
        <v>1638</v>
      </c>
      <c r="F431" t="s">
        <v>1637</v>
      </c>
      <c r="G431" s="3">
        <v>31.98</v>
      </c>
      <c r="H431" s="6">
        <f>+G431*L431</f>
        <v>195.84830226</v>
      </c>
      <c r="I431" s="6">
        <f>+[168]Main!$L$5-[168]Main!$L$6</f>
        <v>40.720092000000001</v>
      </c>
      <c r="J431" s="6">
        <f>+H431-I431</f>
        <v>155.12821026</v>
      </c>
      <c r="K431" s="3" t="s">
        <v>1073</v>
      </c>
      <c r="L431" s="6">
        <f>+[168]Main!$L$3</f>
        <v>6.1240869999999994</v>
      </c>
      <c r="M431" s="9">
        <v>45630</v>
      </c>
    </row>
    <row r="432" spans="1:13" x14ac:dyDescent="0.25">
      <c r="D432" s="1">
        <f t="shared" si="29"/>
        <v>409</v>
      </c>
      <c r="E432" s="5" t="s">
        <v>1626</v>
      </c>
      <c r="F432" t="s">
        <v>1625</v>
      </c>
      <c r="G432" s="7">
        <v>5</v>
      </c>
      <c r="H432" s="6">
        <f>+G432*L432</f>
        <v>289.71532999999999</v>
      </c>
      <c r="I432" s="6">
        <f>+[169]Main!$M$5-[169]Main!$M$6</f>
        <v>117.82499999999999</v>
      </c>
      <c r="J432" s="6">
        <f>+H432-I432</f>
        <v>171.89033000000001</v>
      </c>
      <c r="K432" s="3" t="s">
        <v>1279</v>
      </c>
      <c r="L432" s="6">
        <f>+[169]Main!$M$3</f>
        <v>57.943066000000002</v>
      </c>
      <c r="M432" s="9">
        <v>45629</v>
      </c>
    </row>
    <row r="433" spans="4:13" x14ac:dyDescent="0.25">
      <c r="D433" s="1">
        <f t="shared" si="29"/>
        <v>410</v>
      </c>
      <c r="E433" s="5" t="s">
        <v>1643</v>
      </c>
      <c r="F433" t="s">
        <v>1644</v>
      </c>
      <c r="G433" s="7">
        <v>4.5</v>
      </c>
      <c r="H433" s="6">
        <f>+G433*L433</f>
        <v>146.13991650000003</v>
      </c>
      <c r="I433" s="6">
        <f>+[170]Main!$M$5-[170]Main!$M$6</f>
        <v>1.9079999999999977</v>
      </c>
      <c r="J433" s="6">
        <f>+H433-I433</f>
        <v>144.23191650000004</v>
      </c>
      <c r="K433" s="3" t="s">
        <v>1279</v>
      </c>
      <c r="L433" s="6">
        <f>+[170]Main!$M$3</f>
        <v>32.475537000000003</v>
      </c>
      <c r="M433" s="9">
        <v>45630</v>
      </c>
    </row>
    <row r="434" spans="4:13" x14ac:dyDescent="0.25">
      <c r="D434" s="1">
        <f>+D465+1</f>
        <v>440</v>
      </c>
      <c r="E434" s="5" t="s">
        <v>1671</v>
      </c>
      <c r="F434" t="s">
        <v>1672</v>
      </c>
      <c r="G434" s="3">
        <v>6.41</v>
      </c>
      <c r="H434" s="6">
        <f>+G434*L434</f>
        <v>226.21900856999997</v>
      </c>
      <c r="I434" s="6">
        <f>+[171]Main!$K$5-[171]Main!$K$6</f>
        <v>98.310918000000001</v>
      </c>
      <c r="J434" s="6">
        <f>+H434-I434</f>
        <v>127.90809056999997</v>
      </c>
      <c r="K434" s="3" t="s">
        <v>1279</v>
      </c>
      <c r="L434" s="6">
        <f>+[171]Main!$K$3</f>
        <v>35.291576999999997</v>
      </c>
      <c r="M434" s="9">
        <v>45660</v>
      </c>
    </row>
    <row r="435" spans="4:13" x14ac:dyDescent="0.25">
      <c r="D435" s="1">
        <f>+D433+1</f>
        <v>411</v>
      </c>
      <c r="E435" s="5" t="s">
        <v>1614</v>
      </c>
      <c r="F435" t="s">
        <v>1615</v>
      </c>
      <c r="G435" s="3">
        <v>1.53</v>
      </c>
      <c r="H435" s="6">
        <f t="shared" si="30"/>
        <v>192.47591862000002</v>
      </c>
      <c r="I435" s="6">
        <f>+[172]Main!$L$5-[172]Main!$L$6</f>
        <v>74.8</v>
      </c>
      <c r="J435" s="6">
        <f t="shared" si="31"/>
        <v>117.67591862000002</v>
      </c>
      <c r="K435" s="3" t="s">
        <v>1279</v>
      </c>
      <c r="L435" s="6">
        <f>+[172]Main!$L$3</f>
        <v>125.801254</v>
      </c>
      <c r="M435" s="9">
        <v>45608</v>
      </c>
    </row>
    <row r="436" spans="4:13" x14ac:dyDescent="0.25">
      <c r="D436" s="1">
        <f t="shared" si="29"/>
        <v>412</v>
      </c>
      <c r="E436" s="5" t="s">
        <v>1098</v>
      </c>
      <c r="F436" t="s">
        <v>1099</v>
      </c>
      <c r="G436" s="7">
        <v>5</v>
      </c>
      <c r="H436" s="6">
        <f t="shared" si="30"/>
        <v>216.57198499999998</v>
      </c>
      <c r="I436" s="6">
        <f>+[173]Main!$J$5-[173]Main!$J$6</f>
        <v>104.35299999999999</v>
      </c>
      <c r="J436" s="6">
        <f t="shared" si="31"/>
        <v>112.21898499999999</v>
      </c>
      <c r="K436" s="3" t="s">
        <v>1073</v>
      </c>
      <c r="L436" s="6">
        <f>+[173]Main!$J$3</f>
        <v>43.314397</v>
      </c>
      <c r="M436" s="9">
        <v>45525</v>
      </c>
    </row>
    <row r="437" spans="4:13" x14ac:dyDescent="0.25">
      <c r="D437" s="1">
        <f t="shared" si="29"/>
        <v>413</v>
      </c>
      <c r="E437" s="5" t="s">
        <v>1162</v>
      </c>
      <c r="F437" t="s">
        <v>1163</v>
      </c>
      <c r="G437" s="7">
        <v>3.6</v>
      </c>
      <c r="H437" s="6">
        <f t="shared" si="30"/>
        <v>132.55131599999999</v>
      </c>
      <c r="I437" s="6">
        <f>+[174]Main!$L$5-[174]Main!$L$6</f>
        <v>33.507724000000003</v>
      </c>
      <c r="J437" s="6">
        <f t="shared" si="31"/>
        <v>99.04359199999999</v>
      </c>
      <c r="K437" s="3" t="s">
        <v>1073</v>
      </c>
      <c r="L437" s="6">
        <f>+[174]Main!$L$3</f>
        <v>36.819809999999997</v>
      </c>
      <c r="M437" s="9">
        <v>45567</v>
      </c>
    </row>
    <row r="438" spans="4:13" x14ac:dyDescent="0.25">
      <c r="D438" s="1">
        <f t="shared" si="29"/>
        <v>414</v>
      </c>
      <c r="E438" s="5" t="s">
        <v>1612</v>
      </c>
      <c r="F438" t="s">
        <v>1613</v>
      </c>
      <c r="G438" s="7">
        <v>13.15</v>
      </c>
      <c r="H438" s="6">
        <f t="shared" si="30"/>
        <v>319.40466320000002</v>
      </c>
      <c r="I438" s="6">
        <f>+[175]Main!$K$5-[175]Main!$K$6</f>
        <v>199.59700000000001</v>
      </c>
      <c r="J438" s="6">
        <f t="shared" si="31"/>
        <v>119.80766320000001</v>
      </c>
      <c r="K438" s="3" t="s">
        <v>1279</v>
      </c>
      <c r="L438" s="6">
        <f>+[175]Main!$K$3</f>
        <v>24.289328000000001</v>
      </c>
      <c r="M438" s="9">
        <v>45608</v>
      </c>
    </row>
    <row r="439" spans="4:13" x14ac:dyDescent="0.25">
      <c r="D439" s="1">
        <f t="shared" si="29"/>
        <v>415</v>
      </c>
      <c r="E439" s="5" t="s">
        <v>1628</v>
      </c>
      <c r="F439" t="s">
        <v>1627</v>
      </c>
      <c r="G439" s="3">
        <v>2.83</v>
      </c>
      <c r="H439" s="6">
        <f>+G439*L439</f>
        <v>108.43964851000001</v>
      </c>
      <c r="I439" s="6">
        <f>+[176]Main!$K$5-[176]Main!$K$6</f>
        <v>62.823</v>
      </c>
      <c r="J439" s="6">
        <f>+H439-I439</f>
        <v>45.616648510000012</v>
      </c>
      <c r="K439" s="3" t="s">
        <v>1279</v>
      </c>
      <c r="L439" s="6">
        <f>+[176]Main!$K$3</f>
        <v>38.317897000000002</v>
      </c>
      <c r="M439" s="9">
        <v>45629</v>
      </c>
    </row>
    <row r="440" spans="4:13" x14ac:dyDescent="0.25">
      <c r="D440" s="1">
        <f>+D457+1</f>
        <v>432</v>
      </c>
      <c r="E440" s="5" t="s">
        <v>1645</v>
      </c>
      <c r="F440" t="s">
        <v>1646</v>
      </c>
      <c r="G440" s="7">
        <v>2.69</v>
      </c>
      <c r="H440" s="6">
        <f>+G440*L440</f>
        <v>89.956825309999985</v>
      </c>
      <c r="I440" s="6">
        <f>+[177]Main!$K$5-[177]Main!$K$6</f>
        <v>5.4758170000000002</v>
      </c>
      <c r="J440" s="6">
        <f>+H440-I440</f>
        <v>84.481008309999979</v>
      </c>
      <c r="K440" s="3" t="s">
        <v>1279</v>
      </c>
      <c r="L440" s="6">
        <f>+[177]Main!$K$3</f>
        <v>33.441198999999997</v>
      </c>
      <c r="M440" s="9">
        <v>45630</v>
      </c>
    </row>
    <row r="441" spans="4:13" x14ac:dyDescent="0.25">
      <c r="D441" s="1">
        <f>+D463+1</f>
        <v>438</v>
      </c>
      <c r="E441" s="5" t="s">
        <v>1666</v>
      </c>
      <c r="F441" t="s">
        <v>1665</v>
      </c>
      <c r="G441" s="3">
        <v>1.02</v>
      </c>
      <c r="H441" s="6">
        <f>+G441*L441</f>
        <v>103.2980316</v>
      </c>
      <c r="I441" s="6">
        <f>+[178]Main!$L$5-[178]Main!$L$6</f>
        <v>59.1</v>
      </c>
      <c r="J441" s="6">
        <f>+H441-I441</f>
        <v>44.1980316</v>
      </c>
      <c r="K441" s="3" t="s">
        <v>1279</v>
      </c>
      <c r="L441" s="6">
        <f>+[178]Main!$L$3</f>
        <v>101.27258</v>
      </c>
      <c r="M441" s="9">
        <v>45656</v>
      </c>
    </row>
    <row r="442" spans="4:13" x14ac:dyDescent="0.25">
      <c r="D442" s="1">
        <f>+D439+1</f>
        <v>416</v>
      </c>
      <c r="E442" s="5" t="s">
        <v>1436</v>
      </c>
      <c r="F442" s="1" t="s">
        <v>1437</v>
      </c>
      <c r="G442" s="3">
        <v>0.19</v>
      </c>
      <c r="H442" s="6">
        <f t="shared" si="30"/>
        <v>4.1807902100000005</v>
      </c>
      <c r="I442" s="6">
        <f>+[179]Main!$P$5-[179]Main!$P$6</f>
        <v>-4.3319999999999999</v>
      </c>
      <c r="J442" s="6">
        <f t="shared" si="31"/>
        <v>8.5127902100000004</v>
      </c>
      <c r="K442" s="3" t="s">
        <v>1073</v>
      </c>
      <c r="L442" s="6">
        <f>+[179]Main!$P$3</f>
        <v>22.004159000000001</v>
      </c>
      <c r="M442" s="9">
        <v>45587</v>
      </c>
    </row>
    <row r="443" spans="4:13" x14ac:dyDescent="0.25">
      <c r="D443" s="1">
        <f t="shared" si="29"/>
        <v>417</v>
      </c>
      <c r="E443" s="40" t="s">
        <v>1630</v>
      </c>
      <c r="F443" t="s">
        <v>1629</v>
      </c>
      <c r="G443" s="7">
        <v>3.71</v>
      </c>
      <c r="H443" s="6">
        <f>+G443*L443</f>
        <v>181.33427843999999</v>
      </c>
      <c r="I443" s="6">
        <f>+[180]Main!$K$5-[180]Main!$K$6</f>
        <v>183.012</v>
      </c>
      <c r="J443" s="6">
        <f>+H443-I443</f>
        <v>-1.677721560000009</v>
      </c>
      <c r="K443" s="3" t="s">
        <v>1279</v>
      </c>
      <c r="L443" s="6">
        <f>+[180]Main!$K$3</f>
        <v>48.877164</v>
      </c>
      <c r="M443" s="9">
        <v>45629</v>
      </c>
    </row>
    <row r="444" spans="4:13" x14ac:dyDescent="0.25">
      <c r="D444" s="1">
        <f t="shared" si="29"/>
        <v>418</v>
      </c>
      <c r="E444" s="5" t="s">
        <v>1633</v>
      </c>
      <c r="F444" s="1" t="s">
        <v>1634</v>
      </c>
      <c r="G444" s="7">
        <v>6</v>
      </c>
      <c r="H444" s="6">
        <f>+G444*L444</f>
        <v>327.199524</v>
      </c>
      <c r="I444" s="6">
        <f>+[181]Main!$L$5-[181]Main!$L$6</f>
        <v>371.02100000000002</v>
      </c>
      <c r="J444" s="6">
        <f>+H444-I444</f>
        <v>-43.821476000000018</v>
      </c>
      <c r="K444" s="3" t="s">
        <v>1073</v>
      </c>
      <c r="L444" s="6">
        <f>+[181]Main!$L$3</f>
        <v>54.533253999999999</v>
      </c>
      <c r="M444" s="9">
        <v>45629</v>
      </c>
    </row>
    <row r="445" spans="4:13" x14ac:dyDescent="0.25">
      <c r="D445" s="1">
        <f t="shared" si="29"/>
        <v>419</v>
      </c>
      <c r="E445" s="1" t="s">
        <v>1192</v>
      </c>
      <c r="F445" s="1" t="s">
        <v>1193</v>
      </c>
      <c r="G445" s="3">
        <v>0.28999999999999998</v>
      </c>
    </row>
    <row r="446" spans="4:13" x14ac:dyDescent="0.25">
      <c r="D446" s="1">
        <f t="shared" si="29"/>
        <v>420</v>
      </c>
      <c r="E446" s="1" t="s">
        <v>1274</v>
      </c>
      <c r="F446" t="s">
        <v>1275</v>
      </c>
    </row>
    <row r="447" spans="4:13" x14ac:dyDescent="0.25">
      <c r="D447" s="1">
        <f t="shared" si="29"/>
        <v>421</v>
      </c>
      <c r="E447" s="1" t="s">
        <v>1303</v>
      </c>
      <c r="F447" s="1" t="s">
        <v>1304</v>
      </c>
    </row>
    <row r="448" spans="4:13" x14ac:dyDescent="0.25">
      <c r="D448" s="1">
        <f t="shared" si="29"/>
        <v>422</v>
      </c>
      <c r="E448" t="s">
        <v>1305</v>
      </c>
      <c r="F448" t="s">
        <v>1306</v>
      </c>
    </row>
    <row r="449" spans="4:7" x14ac:dyDescent="0.25">
      <c r="D449" s="1">
        <f t="shared" si="29"/>
        <v>423</v>
      </c>
      <c r="E449" s="1" t="s">
        <v>1356</v>
      </c>
    </row>
    <row r="450" spans="4:7" x14ac:dyDescent="0.25">
      <c r="D450" s="1">
        <f t="shared" si="29"/>
        <v>424</v>
      </c>
      <c r="E450" s="5" t="s">
        <v>1441</v>
      </c>
      <c r="F450" s="1" t="s">
        <v>1442</v>
      </c>
      <c r="G450" s="7">
        <v>30</v>
      </c>
    </row>
    <row r="451" spans="4:7" x14ac:dyDescent="0.25">
      <c r="D451" s="1">
        <f t="shared" si="29"/>
        <v>425</v>
      </c>
      <c r="E451" t="s">
        <v>1504</v>
      </c>
    </row>
    <row r="452" spans="4:7" x14ac:dyDescent="0.25">
      <c r="D452" s="1">
        <f t="shared" si="29"/>
        <v>426</v>
      </c>
      <c r="E452" s="1" t="s">
        <v>1616</v>
      </c>
      <c r="F452" t="s">
        <v>1617</v>
      </c>
    </row>
    <row r="453" spans="4:7" x14ac:dyDescent="0.25">
      <c r="D453" s="1">
        <f t="shared" si="29"/>
        <v>427</v>
      </c>
      <c r="E453" t="s">
        <v>1621</v>
      </c>
      <c r="F453" s="1" t="s">
        <v>1622</v>
      </c>
    </row>
    <row r="454" spans="4:7" x14ac:dyDescent="0.25">
      <c r="D454" s="1">
        <f t="shared" si="29"/>
        <v>428</v>
      </c>
      <c r="E454" t="s">
        <v>1623</v>
      </c>
      <c r="F454" t="s">
        <v>1624</v>
      </c>
    </row>
    <row r="455" spans="4:7" x14ac:dyDescent="0.25">
      <c r="D455" s="1">
        <f t="shared" si="29"/>
        <v>429</v>
      </c>
      <c r="E455" t="s">
        <v>1631</v>
      </c>
      <c r="F455" t="s">
        <v>1632</v>
      </c>
    </row>
    <row r="456" spans="4:7" x14ac:dyDescent="0.25">
      <c r="D456" s="1">
        <f t="shared" si="29"/>
        <v>430</v>
      </c>
      <c r="E456" s="5" t="s">
        <v>1636</v>
      </c>
      <c r="F456" s="1" t="s">
        <v>1635</v>
      </c>
      <c r="G456" s="3">
        <v>26.71</v>
      </c>
    </row>
    <row r="457" spans="4:7" x14ac:dyDescent="0.25">
      <c r="D457" s="1">
        <f t="shared" si="29"/>
        <v>431</v>
      </c>
      <c r="E457" s="1" t="s">
        <v>1641</v>
      </c>
      <c r="F457" t="s">
        <v>1642</v>
      </c>
    </row>
    <row r="458" spans="4:7" x14ac:dyDescent="0.25">
      <c r="D458" s="1">
        <f t="shared" si="29"/>
        <v>432</v>
      </c>
      <c r="E458" t="s">
        <v>1647</v>
      </c>
      <c r="F458" s="1" t="s">
        <v>1648</v>
      </c>
    </row>
    <row r="459" spans="4:7" x14ac:dyDescent="0.25">
      <c r="D459" s="1">
        <f t="shared" si="29"/>
        <v>433</v>
      </c>
      <c r="E459" s="1" t="s">
        <v>1649</v>
      </c>
      <c r="F459" t="s">
        <v>1650</v>
      </c>
      <c r="G459" s="3">
        <v>4.1100000000000003</v>
      </c>
    </row>
    <row r="460" spans="4:7" x14ac:dyDescent="0.25">
      <c r="D460" s="1">
        <f t="shared" si="29"/>
        <v>434</v>
      </c>
      <c r="E460" t="s">
        <v>1655</v>
      </c>
      <c r="F460" t="s">
        <v>1656</v>
      </c>
    </row>
    <row r="461" spans="4:7" x14ac:dyDescent="0.25">
      <c r="D461" s="1">
        <f t="shared" si="29"/>
        <v>435</v>
      </c>
      <c r="E461" s="1" t="s">
        <v>1657</v>
      </c>
      <c r="F461" s="1" t="s">
        <v>1658</v>
      </c>
    </row>
    <row r="462" spans="4:7" x14ac:dyDescent="0.25">
      <c r="D462" s="1">
        <f t="shared" si="29"/>
        <v>436</v>
      </c>
      <c r="E462" t="s">
        <v>1659</v>
      </c>
      <c r="F462" t="s">
        <v>1660</v>
      </c>
    </row>
    <row r="463" spans="4:7" x14ac:dyDescent="0.25">
      <c r="D463" s="1">
        <f t="shared" si="29"/>
        <v>437</v>
      </c>
      <c r="E463" s="1" t="s">
        <v>1661</v>
      </c>
      <c r="F463" s="1" t="s">
        <v>1662</v>
      </c>
      <c r="G463" s="3">
        <v>0.61</v>
      </c>
    </row>
    <row r="464" spans="4:7" x14ac:dyDescent="0.25">
      <c r="D464" s="1">
        <f t="shared" si="29"/>
        <v>438</v>
      </c>
      <c r="E464" t="s">
        <v>1667</v>
      </c>
      <c r="F464" t="s">
        <v>1668</v>
      </c>
    </row>
    <row r="465" spans="2:13" x14ac:dyDescent="0.25">
      <c r="D465" s="1">
        <f t="shared" si="29"/>
        <v>439</v>
      </c>
      <c r="E465" s="1" t="s">
        <v>1670</v>
      </c>
      <c r="F465" s="1" t="s">
        <v>1669</v>
      </c>
      <c r="G465" s="3">
        <v>1.46</v>
      </c>
    </row>
    <row r="466" spans="2:13" x14ac:dyDescent="0.25">
      <c r="D466" s="1">
        <f t="shared" si="29"/>
        <v>440</v>
      </c>
      <c r="E466" t="s">
        <v>1675</v>
      </c>
      <c r="F466" t="s">
        <v>1676</v>
      </c>
    </row>
    <row r="467" spans="2:13" x14ac:dyDescent="0.25">
      <c r="D467" s="1">
        <f t="shared" si="29"/>
        <v>441</v>
      </c>
      <c r="E467" t="s">
        <v>1677</v>
      </c>
      <c r="F467" t="s">
        <v>1678</v>
      </c>
    </row>
    <row r="468" spans="2:13" x14ac:dyDescent="0.25">
      <c r="D468" s="1">
        <f t="shared" si="29"/>
        <v>442</v>
      </c>
      <c r="E468" s="1" t="s">
        <v>1114</v>
      </c>
      <c r="F468" s="1" t="s">
        <v>1695</v>
      </c>
    </row>
    <row r="469" spans="2:13" x14ac:dyDescent="0.25">
      <c r="D469" s="1">
        <f t="shared" si="29"/>
        <v>443</v>
      </c>
      <c r="E469" t="s">
        <v>1780</v>
      </c>
      <c r="F469" t="s">
        <v>1781</v>
      </c>
    </row>
    <row r="470" spans="2:13" x14ac:dyDescent="0.25">
      <c r="B470" s="1">
        <v>7</v>
      </c>
      <c r="C470" s="1">
        <v>2</v>
      </c>
      <c r="D470" s="1">
        <f t="shared" si="29"/>
        <v>444</v>
      </c>
      <c r="E470" s="5" t="s">
        <v>1794</v>
      </c>
      <c r="F470" s="1" t="s">
        <v>1795</v>
      </c>
      <c r="G470" s="7">
        <v>20</v>
      </c>
      <c r="H470" s="6">
        <f>+G470*L470</f>
        <v>1040.5629000000001</v>
      </c>
      <c r="I470" s="6">
        <f>+[182]Main!$L$5-[182]Main!$L$6</f>
        <v>193.8</v>
      </c>
      <c r="J470" s="6">
        <f>+H470-I470</f>
        <v>846.76290000000017</v>
      </c>
      <c r="K470" s="3" t="s">
        <v>1279</v>
      </c>
      <c r="L470" s="6">
        <f>+[182]Main!$L$3</f>
        <v>52.028145000000002</v>
      </c>
      <c r="M470" s="9">
        <v>45691</v>
      </c>
    </row>
    <row r="471" spans="2:13" x14ac:dyDescent="0.25">
      <c r="B471" s="1">
        <v>7</v>
      </c>
      <c r="C471" s="1">
        <v>1</v>
      </c>
      <c r="D471" s="1">
        <f t="shared" si="29"/>
        <v>445</v>
      </c>
      <c r="E471" s="5" t="s">
        <v>1797</v>
      </c>
      <c r="F471" t="s">
        <v>1796</v>
      </c>
      <c r="G471" s="7">
        <v>1</v>
      </c>
      <c r="H471" s="6">
        <f>+G471*L471</f>
        <v>119.616035</v>
      </c>
      <c r="I471" s="6">
        <f>+[183]Main!$M$5-[183]Main!$M$6</f>
        <v>106.869</v>
      </c>
      <c r="J471" s="6">
        <f>+H471-I471</f>
        <v>12.747034999999997</v>
      </c>
      <c r="K471" s="3" t="s">
        <v>1279</v>
      </c>
      <c r="L471" s="6">
        <f>+[183]Main!$M$3</f>
        <v>119.616035</v>
      </c>
      <c r="M471" s="9">
        <v>45691</v>
      </c>
    </row>
    <row r="472" spans="2:13" x14ac:dyDescent="0.25">
      <c r="D472" s="1">
        <f t="shared" si="29"/>
        <v>446</v>
      </c>
      <c r="E472" s="1" t="s">
        <v>1798</v>
      </c>
      <c r="F472" t="s">
        <v>1799</v>
      </c>
    </row>
    <row r="473" spans="2:13" x14ac:dyDescent="0.25">
      <c r="D473" s="1">
        <f t="shared" si="29"/>
        <v>447</v>
      </c>
      <c r="E473" t="s">
        <v>1812</v>
      </c>
      <c r="F473" s="1" t="s">
        <v>1813</v>
      </c>
      <c r="G473" s="7">
        <v>1.38</v>
      </c>
    </row>
    <row r="474" spans="2:13" x14ac:dyDescent="0.25">
      <c r="D474" s="1">
        <f t="shared" si="29"/>
        <v>448</v>
      </c>
      <c r="E474" s="1" t="s">
        <v>1814</v>
      </c>
      <c r="F474" t="s">
        <v>1817</v>
      </c>
    </row>
    <row r="475" spans="2:13" x14ac:dyDescent="0.25">
      <c r="D475" s="1">
        <f t="shared" si="29"/>
        <v>449</v>
      </c>
      <c r="E475" t="s">
        <v>1815</v>
      </c>
      <c r="F475" t="s">
        <v>1816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8" r:id="rId18" xr:uid="{14A63DAF-63A6-4B91-A2AF-AE28EA251457}"/>
    <hyperlink ref="E252" r:id="rId19" xr:uid="{4ACA7C7F-E42A-4687-A776-AB8065DB40FF}"/>
    <hyperlink ref="E247" r:id="rId20" xr:uid="{B3421391-7EC0-4253-8F62-5ED45A5BFA02}"/>
    <hyperlink ref="E253" r:id="rId21" xr:uid="{F6A45FC7-B73C-4143-9CAB-B3ADA19B5FD7}"/>
    <hyperlink ref="E245" r:id="rId22" xr:uid="{BBD267CB-7407-4913-9D05-6A6AA380019F}"/>
    <hyperlink ref="E255" r:id="rId23" xr:uid="{85368858-6D0F-4ABE-975C-AE5530342445}"/>
    <hyperlink ref="E243" r:id="rId24" xr:uid="{8B5BC1F5-14D4-45A0-B224-31FAF227EAF3}"/>
    <hyperlink ref="E254" r:id="rId25" xr:uid="{D5FB3BFE-F0A8-4C09-90A1-9F506EF0ADE4}"/>
    <hyperlink ref="E249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1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4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3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6" r:id="rId79" xr:uid="{69AB4316-2FED-44FC-B108-3CD00D6F57B9}"/>
    <hyperlink ref="E321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0" r:id="rId85" xr:uid="{C4CF7488-CAF7-4516-AB24-0FC50F0916A3}"/>
    <hyperlink ref="E120" r:id="rId86" xr:uid="{2B6C4E35-2657-4D1A-8D80-C54F892964F4}"/>
    <hyperlink ref="E13" r:id="rId87" xr:uid="{D4CC8F9A-CC3B-EE41-860B-629E01D90BFD}"/>
    <hyperlink ref="E436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29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3" r:id="rId106" xr:uid="{500E1EB4-5BFA-41DA-B498-9CADDCBC3BD8}"/>
    <hyperlink ref="E226" r:id="rId107" xr:uid="{DA843767-B487-45EC-B6B6-4CAF3C575C50}"/>
    <hyperlink ref="E80" r:id="rId108" xr:uid="{5DA9C2AA-A278-4FF3-A2FD-E53617E5E8B8}"/>
    <hyperlink ref="E257" r:id="rId109" xr:uid="{91A036B5-0E03-4930-B738-BF1C076ACF18}"/>
    <hyperlink ref="E104" r:id="rId110" xr:uid="{8068ED1A-3B17-4C79-9022-B1BEE306CC58}"/>
    <hyperlink ref="E102" r:id="rId111" xr:uid="{DEB94AB7-6F89-44AE-9C77-B3E2D1E51B70}"/>
    <hyperlink ref="E324" r:id="rId112" xr:uid="{C5AE6E9D-13C3-40F4-80F9-EB86590BF332}"/>
    <hyperlink ref="E216" r:id="rId113" xr:uid="{47C928EF-242B-4B5F-9296-FA878004232C}"/>
    <hyperlink ref="E367" r:id="rId114" xr:uid="{B0C9190D-D136-462D-B004-BE374B10A4F0}"/>
    <hyperlink ref="E85" r:id="rId115" xr:uid="{1C0EAF20-C59C-4E14-90E0-E67EED291627}"/>
    <hyperlink ref="E322" r:id="rId116" xr:uid="{820E74E5-32AF-43AF-A75C-37305E58D952}"/>
    <hyperlink ref="E214" r:id="rId117" xr:uid="{C2EF7A04-6E03-432E-AE39-F9FC0944E6B7}"/>
    <hyperlink ref="E91" r:id="rId118" xr:uid="{4A53B476-D8D4-4433-B5B3-B626DD5ECAA5}"/>
    <hyperlink ref="E325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7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0" r:id="rId134" xr:uid="{F79A5FA4-445D-4428-8347-8E6CA8EBA325}"/>
    <hyperlink ref="E437" r:id="rId135" xr:uid="{C5162717-DEF1-45A6-BAF5-F5909C72945C}"/>
    <hyperlink ref="E217" r:id="rId136" xr:uid="{DCA25E80-5EA2-4E2F-B5AD-7E00734C912A}"/>
    <hyperlink ref="E319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1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0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6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2" r:id="rId161" xr:uid="{2B1AAFD9-D8D6-4616-841E-10108CC8192B}"/>
    <hyperlink ref="E450" r:id="rId162" xr:uid="{D4B5A9D9-65BB-430A-A731-1152EA8D5DED}"/>
    <hyperlink ref="E89" r:id="rId163" xr:uid="{67670CCE-8D41-4404-8F2B-F79243E31585}"/>
    <hyperlink ref="E115" r:id="rId164" xr:uid="{C904B992-93FD-497A-93CC-2FE800E3CDD4}"/>
    <hyperlink ref="E428" r:id="rId165" xr:uid="{B24388CE-B704-4189-8171-2A7C078385AA}"/>
    <hyperlink ref="E438" r:id="rId166" xr:uid="{107ACC16-1AF2-463F-97B2-B3329D313681}"/>
    <hyperlink ref="E435" r:id="rId167" xr:uid="{C40615BB-48F8-4AB1-92A6-E4710DC43430}"/>
    <hyperlink ref="E358" r:id="rId168" xr:uid="{0695F03B-1E3F-0E41-B1ED-4F68787EFC35}"/>
    <hyperlink ref="E430" r:id="rId169" xr:uid="{0152517F-3480-4755-804B-768910043082}"/>
    <hyperlink ref="E110" r:id="rId170" xr:uid="{F0EE4F6E-0A2F-4906-8143-739E8257E38C}"/>
    <hyperlink ref="E432" r:id="rId171" xr:uid="{0F9B63DB-3B35-4E51-BD36-EC943559BF1E}"/>
    <hyperlink ref="E439" r:id="rId172" xr:uid="{7592EF22-0CF5-48F3-8744-24868E314045}"/>
    <hyperlink ref="E443" r:id="rId173" xr:uid="{66F30E61-4E4B-47C8-8D49-028CC77AA4C6}"/>
    <hyperlink ref="E444" r:id="rId174" xr:uid="{778D749F-0610-418A-A963-ADCD5A226677}"/>
    <hyperlink ref="E456" r:id="rId175" xr:uid="{8E820BFC-E26B-4A27-A962-89FF7A10589B}"/>
    <hyperlink ref="E431" r:id="rId176" xr:uid="{3DD5CDF4-E650-429E-97DF-ABC116C3584D}"/>
    <hyperlink ref="E349" r:id="rId177" xr:uid="{1292FD9E-BA4F-4B20-AD44-4B752114EEEF}"/>
    <hyperlink ref="E433" r:id="rId178" xr:uid="{35FB9AE4-5A31-48BA-9D76-BF10058F42EC}"/>
    <hyperlink ref="E370" r:id="rId179" xr:uid="{4C62C768-C471-4E03-BD75-AF60DDF17283}"/>
    <hyperlink ref="E83" r:id="rId180" xr:uid="{FCC7525B-426F-4D18-B356-CF6486A50A0F}"/>
    <hyperlink ref="E371" r:id="rId181" xr:uid="{3714C986-B632-4E2F-8857-1DCA6DFD79FD}"/>
    <hyperlink ref="E246" r:id="rId182" xr:uid="{CE44BEA4-012D-4699-8F08-C58713DDB2BE}"/>
    <hyperlink ref="E212" r:id="rId183" xr:uid="{0E4C0ACB-35E3-43D4-B0E1-F865F7ED59B8}"/>
    <hyperlink ref="E368" r:id="rId184" xr:uid="{5127CACD-341C-4DCA-B244-83466075BEBF}"/>
    <hyperlink ref="E242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0" r:id="rId192" xr:uid="{51D052A4-1B75-48F3-93AF-E8B1B96076CE}"/>
    <hyperlink ref="E441" r:id="rId193" xr:uid="{FD546B4F-FF4A-4365-A9F1-25C43D119A98}"/>
    <hyperlink ref="E434" r:id="rId194" xr:uid="{FA2E0702-7573-4035-93EA-A0CE71143105}"/>
    <hyperlink ref="E96" r:id="rId195" xr:uid="{19D04C6A-EB12-4779-9BF1-8615419B9493}"/>
    <hyperlink ref="E301" r:id="rId196" xr:uid="{F54AFBD3-3040-4478-815C-CC270DBC110E}"/>
    <hyperlink ref="E163" r:id="rId197" xr:uid="{5741E758-F26D-41A7-976D-943D0B4BBA8C}"/>
    <hyperlink ref="E208" r:id="rId198" xr:uid="{46E08616-E182-4770-A0EC-E67C429D363A}"/>
    <hyperlink ref="E427" r:id="rId199" xr:uid="{25A8908D-5EB4-416E-B88A-983D1FDD66C7}"/>
    <hyperlink ref="E470" r:id="rId200" xr:uid="{63936724-7806-4858-BC51-BF317429A4D3}"/>
    <hyperlink ref="E471" r:id="rId201" xr:uid="{F7B60A92-FEBA-4956-8C32-3DAD1956FCBE}"/>
    <hyperlink ref="E303" r:id="rId202" xr:uid="{BB2D6CB0-9710-43BE-9C9C-96D4CB00CC27}"/>
    <hyperlink ref="E395" r:id="rId203" xr:uid="{7EF10422-26D7-4738-A7D3-E7994A8DAA2B}"/>
    <hyperlink ref="E155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  <c r="AN1" s="31">
        <f>AVERAGE(AN3:AN4,AN6:AN34,AN36:AN52)</f>
        <v>291.80037571301813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Main!D40+1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2025-03-06T01:49:10Z</dcterms:modified>
</cp:coreProperties>
</file>