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7660677-655C-427C-9DCF-08C2DC6426B9}" xr6:coauthVersionLast="47" xr6:coauthVersionMax="47" xr10:uidLastSave="{00000000-0000-0000-0000-000000000000}"/>
  <bookViews>
    <workbookView xWindow="-34980" yWindow="2550" windowWidth="24160" windowHeight="1615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37" i="1" l="1"/>
  <c r="H37" i="1"/>
  <c r="E37" i="1" s="1"/>
  <c r="G37" i="1" l="1"/>
  <c r="F36" i="1"/>
  <c r="H36" i="1"/>
  <c r="E36" i="1" s="1"/>
  <c r="G36" i="1" l="1"/>
  <c r="F18" i="1"/>
  <c r="H18" i="1"/>
  <c r="E18" i="1" s="1"/>
  <c r="G18" i="1" l="1"/>
  <c r="F17" i="1" l="1"/>
  <c r="H17" i="1"/>
  <c r="E17" i="1" s="1"/>
  <c r="F21" i="2"/>
  <c r="H21" i="2"/>
  <c r="E21" i="2" s="1"/>
  <c r="F20" i="2"/>
  <c r="H20" i="2"/>
  <c r="E20" i="2" s="1"/>
  <c r="F4" i="1"/>
  <c r="H4" i="1"/>
  <c r="E4" i="1" s="1"/>
  <c r="G17" i="1" l="1"/>
  <c r="G21" i="2"/>
  <c r="G20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<sst xmlns="http://schemas.openxmlformats.org/spreadsheetml/2006/main" count="319" uniqueCount="208">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</sst>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214.30505299999999</v>
          </cell>
        </row>
        <row r="5">
          <cell r="J5">
            <v>383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166.88839045122288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2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231374</v>
      </c>
      <c r="F9" s="6">
        <f>+[5]Main!$M$5-[5]Main!$M$6</f>
        <v>3388</v>
      </c>
      <c r="G9" s="6">
        <f>+E9-F9</f>
        <v>227986</v>
      </c>
      <c r="H9" s="6">
        <f>+[5]Main!$M$3</f>
        <v>1618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t="s">
        <v>46</v>
      </c>
      <c r="B28" t="s">
        <v>81</v>
      </c>
      <c r="C28" t="s">
        <v>82</v>
      </c>
    </row>
    <row r="29" spans="1:10" x14ac:dyDescent="0.25">
      <c r="A29" t="s">
        <v>46</v>
      </c>
      <c r="B29" t="s">
        <v>83</v>
      </c>
      <c r="C29" t="s">
        <v>84</v>
      </c>
    </row>
    <row r="30" spans="1:10" x14ac:dyDescent="0.25">
      <c r="A30" s="14" t="s">
        <v>46</v>
      </c>
      <c r="B30" t="s">
        <v>89</v>
      </c>
      <c r="C30" t="s">
        <v>90</v>
      </c>
    </row>
    <row r="31" spans="1:10" x14ac:dyDescent="0.25">
      <c r="A31" t="s">
        <v>46</v>
      </c>
      <c r="B31" t="s">
        <v>93</v>
      </c>
      <c r="C31" t="s">
        <v>94</v>
      </c>
    </row>
    <row r="32" spans="1:10" x14ac:dyDescent="0.25">
      <c r="A32" t="s">
        <v>46</v>
      </c>
      <c r="B32" t="s">
        <v>99</v>
      </c>
      <c r="C32" t="s">
        <v>100</v>
      </c>
    </row>
    <row r="33" spans="1:10" x14ac:dyDescent="0.25">
      <c r="A33" t="s">
        <v>46</v>
      </c>
      <c r="B33" t="s">
        <v>105</v>
      </c>
      <c r="C33" t="s">
        <v>106</v>
      </c>
    </row>
    <row r="34" spans="1:10" x14ac:dyDescent="0.25">
      <c r="A34" t="s">
        <v>46</v>
      </c>
      <c r="B34" t="s">
        <v>109</v>
      </c>
      <c r="C34" t="s">
        <v>110</v>
      </c>
    </row>
    <row r="35" spans="1:10" x14ac:dyDescent="0.25">
      <c r="A35" s="14" t="s">
        <v>46</v>
      </c>
      <c r="B35" t="s">
        <v>111</v>
      </c>
      <c r="C35" t="s">
        <v>112</v>
      </c>
    </row>
    <row r="36" spans="1:10" x14ac:dyDescent="0.25">
      <c r="B36" s="1" t="s">
        <v>135</v>
      </c>
      <c r="C36" t="s">
        <v>136</v>
      </c>
      <c r="D36" s="4">
        <v>112</v>
      </c>
      <c r="E36" s="6">
        <f>+D36*H36</f>
        <v>15167.281808</v>
      </c>
      <c r="F36" s="6">
        <f>+[11]Main!$J$5-[11]Main!$J$6</f>
        <v>446.97199999999998</v>
      </c>
      <c r="G36" s="6">
        <f>+E36-F36</f>
        <v>14720.309808</v>
      </c>
      <c r="H36" s="6">
        <f>+[11]Main!$J$3</f>
        <v>135.42215899999999</v>
      </c>
      <c r="I36" s="3" t="s">
        <v>121</v>
      </c>
      <c r="J36" s="10">
        <v>45561</v>
      </c>
    </row>
    <row r="37" spans="1:10" x14ac:dyDescent="0.25">
      <c r="B37" s="1" t="s">
        <v>137</v>
      </c>
      <c r="C37" t="s">
        <v>138</v>
      </c>
      <c r="D37" s="4">
        <v>13</v>
      </c>
      <c r="E37" s="6">
        <f>+D37*H37</f>
        <v>10543.625651</v>
      </c>
      <c r="F37" s="6">
        <f>+[12]Main!$K$5-[12]Main!$K$6</f>
        <v>1203</v>
      </c>
      <c r="G37" s="6">
        <f>+E37-F37</f>
        <v>9340.6256510000003</v>
      </c>
      <c r="H37" s="6">
        <f>+[12]Main!$K$3</f>
        <v>811.04812700000002</v>
      </c>
      <c r="I37" s="3" t="s">
        <v>121</v>
      </c>
      <c r="J37" s="10">
        <v>45561</v>
      </c>
    </row>
    <row r="40" spans="1:10" x14ac:dyDescent="0.25">
      <c r="B40" t="s">
        <v>63</v>
      </c>
    </row>
    <row r="41" spans="1:10" x14ac:dyDescent="0.25">
      <c r="B41" t="s">
        <v>107</v>
      </c>
    </row>
    <row r="42" spans="1:10" x14ac:dyDescent="0.25">
      <c r="B42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36" r:id="rId10" xr:uid="{35D78F35-BD1B-401F-9830-193EF147D21A}"/>
    <hyperlink ref="B37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10929.557702999999</v>
      </c>
      <c r="F4" s="13">
        <f>+[13]Main!$J$5-[13]Main!$J$6</f>
        <v>383</v>
      </c>
      <c r="G4" s="13">
        <f>+E4-F4</f>
        <v>10546.557702999999</v>
      </c>
      <c r="H4" s="13">
        <f>+[13]Main!$J$3</f>
        <v>214.30505299999999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t="s">
        <v>46</v>
      </c>
      <c r="B8" t="s">
        <v>103</v>
      </c>
      <c r="C8" t="s">
        <v>104</v>
      </c>
    </row>
    <row r="9" spans="1:11" x14ac:dyDescent="0.25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1640625" defaultRowHeight="12.5" x14ac:dyDescent="0.25"/>
  <cols>
    <col min="1" max="1" width="5.7265625" bestFit="1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245</v>
      </c>
      <c r="E3" s="6">
        <f>+D3*H3</f>
        <v>3711995</v>
      </c>
      <c r="F3" s="6">
        <f>+[16]Main!$O$5-[16]Main!$O$6</f>
        <v>44569</v>
      </c>
      <c r="G3" s="6">
        <f>+E3-F3</f>
        <v>3667426</v>
      </c>
      <c r="H3" s="6">
        <f>+[16]Main!$O$3</f>
        <v>15151</v>
      </c>
      <c r="I3" s="3" t="s">
        <v>197</v>
      </c>
      <c r="J3" s="5">
        <v>45687</v>
      </c>
      <c r="K3" s="2">
        <f>[16]Model!$CE$39</f>
        <v>166.88839045122288</v>
      </c>
      <c r="L3" s="7">
        <f>+K3/D3-1</f>
        <v>-0.31882289611745762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t="s">
        <v>14</v>
      </c>
      <c r="C4" t="s">
        <v>23</v>
      </c>
    </row>
    <row r="5" spans="1:16" x14ac:dyDescent="0.25">
      <c r="A5" s="14" t="s">
        <v>46</v>
      </c>
      <c r="B5" t="s">
        <v>51</v>
      </c>
      <c r="C5" t="s">
        <v>52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19</v>
      </c>
      <c r="C11" t="s">
        <v>86</v>
      </c>
    </row>
    <row r="12" spans="1:16" x14ac:dyDescent="0.25">
      <c r="A12" s="14" t="s">
        <v>46</v>
      </c>
      <c r="B12" t="s">
        <v>199</v>
      </c>
      <c r="C12" t="s">
        <v>76</v>
      </c>
    </row>
    <row r="13" spans="1:16" x14ac:dyDescent="0.25">
      <c r="A13" t="s">
        <v>46</v>
      </c>
      <c r="B13" t="s">
        <v>91</v>
      </c>
      <c r="C13" t="s">
        <v>92</v>
      </c>
    </row>
    <row r="14" spans="1:16" x14ac:dyDescent="0.25">
      <c r="A14" s="14" t="s">
        <v>46</v>
      </c>
      <c r="B14" t="s">
        <v>95</v>
      </c>
      <c r="C14" t="s">
        <v>96</v>
      </c>
    </row>
    <row r="15" spans="1:16" x14ac:dyDescent="0.25">
      <c r="A15" s="14" t="s">
        <v>46</v>
      </c>
      <c r="B15" t="s">
        <v>204</v>
      </c>
      <c r="C15" t="s">
        <v>205</v>
      </c>
    </row>
    <row r="16" spans="1:16" x14ac:dyDescent="0.25">
      <c r="A16" s="14" t="s">
        <v>46</v>
      </c>
      <c r="B16" t="s">
        <v>206</v>
      </c>
      <c r="C16" t="s">
        <v>207</v>
      </c>
    </row>
    <row r="17" spans="1:10" x14ac:dyDescent="0.25">
      <c r="A17" t="s">
        <v>46</v>
      </c>
      <c r="B17" t="s">
        <v>97</v>
      </c>
      <c r="C17" t="s">
        <v>98</v>
      </c>
    </row>
    <row r="18" spans="1:10" x14ac:dyDescent="0.25">
      <c r="A18" t="s">
        <v>46</v>
      </c>
      <c r="B18" t="s">
        <v>101</v>
      </c>
      <c r="C18" t="s">
        <v>102</v>
      </c>
    </row>
    <row r="19" spans="1:10" x14ac:dyDescent="0.25">
      <c r="B19" t="s">
        <v>21</v>
      </c>
    </row>
    <row r="20" spans="1:10" x14ac:dyDescent="0.25">
      <c r="B20" s="1" t="s">
        <v>122</v>
      </c>
      <c r="C20" t="s">
        <v>124</v>
      </c>
      <c r="D20" s="4">
        <v>39</v>
      </c>
      <c r="E20" s="6">
        <f>+D20*H20</f>
        <v>8357.8970669999999</v>
      </c>
      <c r="F20" s="6">
        <f>+[13]Main!$J$5-[13]Main!$J$6</f>
        <v>383</v>
      </c>
      <c r="G20" s="6">
        <f>+E20-F20</f>
        <v>7974.8970669999999</v>
      </c>
      <c r="H20" s="6">
        <f>+[13]Main!$J$3</f>
        <v>214.30505299999999</v>
      </c>
      <c r="I20" s="3" t="s">
        <v>129</v>
      </c>
      <c r="J20" s="5">
        <v>45534</v>
      </c>
    </row>
    <row r="21" spans="1:10" x14ac:dyDescent="0.25">
      <c r="B21" t="s">
        <v>123</v>
      </c>
      <c r="C21" t="s">
        <v>127</v>
      </c>
      <c r="D21" s="3">
        <v>0.87</v>
      </c>
      <c r="E21" s="6">
        <f>+D21*H21</f>
        <v>246.68577777000002</v>
      </c>
      <c r="F21" s="6">
        <f>+[14]Main!$L$5-[14]Main!$L$6</f>
        <v>217</v>
      </c>
      <c r="G21" s="6">
        <f>+E21-F21</f>
        <v>29.685777770000016</v>
      </c>
      <c r="H21" s="6">
        <f>+[14]Main!$L$3</f>
        <v>283.54687100000001</v>
      </c>
      <c r="I21" s="3" t="s">
        <v>121</v>
      </c>
      <c r="J21" s="5">
        <v>45534</v>
      </c>
    </row>
    <row r="22" spans="1:10" x14ac:dyDescent="0.25">
      <c r="B22" t="s">
        <v>126</v>
      </c>
      <c r="C22" t="s">
        <v>125</v>
      </c>
    </row>
    <row r="23" spans="1:10" x14ac:dyDescent="0.25">
      <c r="B23" t="s">
        <v>128</v>
      </c>
      <c r="C23" t="s">
        <v>128</v>
      </c>
    </row>
    <row r="24" spans="1:10" x14ac:dyDescent="0.25">
      <c r="B24" s="1" t="s">
        <v>131</v>
      </c>
      <c r="C24" t="s">
        <v>132</v>
      </c>
      <c r="D24" s="3">
        <v>101.64</v>
      </c>
    </row>
    <row r="29" spans="1:10" ht="13" x14ac:dyDescent="0.3">
      <c r="B29" s="9" t="s">
        <v>63</v>
      </c>
    </row>
    <row r="30" spans="1:10" x14ac:dyDescent="0.25">
      <c r="B30" t="s">
        <v>65</v>
      </c>
      <c r="E30" s="3">
        <v>200</v>
      </c>
    </row>
    <row r="31" spans="1:10" x14ac:dyDescent="0.25">
      <c r="B31" t="s">
        <v>64</v>
      </c>
      <c r="E31" s="3">
        <v>150</v>
      </c>
    </row>
    <row r="32" spans="1:10" x14ac:dyDescent="0.25">
      <c r="B32" t="s">
        <v>35</v>
      </c>
    </row>
  </sheetData>
  <hyperlinks>
    <hyperlink ref="B3" r:id="rId1" xr:uid="{CD056E5E-713C-45E7-82FC-EFD06739D880}"/>
    <hyperlink ref="B20" r:id="rId2" xr:uid="{E138C484-1EF3-497D-8DD8-4398C67AAB14}"/>
    <hyperlink ref="B24" r:id="rId3" xr:uid="{17EE0F28-0CA3-4454-8659-59421816F562}"/>
    <hyperlink ref="A1" location="Semiconductors!A1" display="Semis" xr:uid="{3EBFEA52-93DD-4F50-8A15-3931D4DD8A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B3" sqref="B3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Semiconductors</vt:lpstr>
      <vt:lpstr>Quantum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2025-03-06T21:27:03Z</dcterms:modified>
</cp:coreProperties>
</file>