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oscomcy-my.sharepoint.com/personal/philipposp_ebos_com_cy/Documents/PhilipposP/PLANET/WPs/WP2/T2.6/Data/Costs/"/>
    </mc:Choice>
  </mc:AlternateContent>
  <xr:revisionPtr revIDLastSave="0" documentId="8_{3DAB21BE-17CD-471E-AFB8-FCD92D4C5F88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RG1_BCN Port Tariff" sheetId="3" r:id="rId1"/>
    <sheet name="RG2_BCN Port Tariff" sheetId="4" r:id="rId2"/>
    <sheet name="RG3_BCN Port Tarif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3" l="1"/>
  <c r="E22" i="3"/>
  <c r="E21" i="3"/>
  <c r="E20" i="3"/>
  <c r="E24" i="4"/>
  <c r="E23" i="4"/>
  <c r="E22" i="4"/>
  <c r="E21" i="4"/>
  <c r="E23" i="5"/>
  <c r="E21" i="5"/>
  <c r="E22" i="5"/>
  <c r="E20" i="5"/>
  <c r="D45" i="5" l="1"/>
  <c r="D44" i="5"/>
  <c r="D36" i="5"/>
  <c r="D30" i="5"/>
  <c r="D29" i="5"/>
  <c r="E16" i="5"/>
  <c r="E15" i="5"/>
  <c r="E14" i="5"/>
  <c r="L9" i="5"/>
  <c r="M9" i="5" s="1"/>
  <c r="N9" i="5" s="1"/>
  <c r="H9" i="5"/>
  <c r="I9" i="5" s="1"/>
  <c r="J9" i="5" s="1"/>
  <c r="L8" i="5"/>
  <c r="M8" i="5" s="1"/>
  <c r="N8" i="5" s="1"/>
  <c r="H8" i="5"/>
  <c r="I8" i="5" s="1"/>
  <c r="J8" i="5" s="1"/>
  <c r="K3" i="5"/>
  <c r="D46" i="4"/>
  <c r="D45" i="4"/>
  <c r="D37" i="4"/>
  <c r="D31" i="4"/>
  <c r="D30" i="4"/>
  <c r="E17" i="4"/>
  <c r="E16" i="4"/>
  <c r="E15" i="4"/>
  <c r="L10" i="4"/>
  <c r="M10" i="4" s="1"/>
  <c r="N10" i="4" s="1"/>
  <c r="H10" i="4"/>
  <c r="I10" i="4" s="1"/>
  <c r="J10" i="4" s="1"/>
  <c r="L9" i="4"/>
  <c r="M9" i="4" s="1"/>
  <c r="N9" i="4" s="1"/>
  <c r="H9" i="4"/>
  <c r="I9" i="4" s="1"/>
  <c r="J9" i="4" s="1"/>
  <c r="K4" i="4"/>
  <c r="K3" i="3"/>
  <c r="D45" i="3"/>
  <c r="D44" i="3"/>
  <c r="D36" i="3"/>
  <c r="D30" i="3"/>
  <c r="D29" i="3"/>
  <c r="E16" i="3"/>
  <c r="E15" i="3"/>
  <c r="E14" i="3"/>
  <c r="L9" i="3"/>
  <c r="M9" i="3" s="1"/>
  <c r="N9" i="3" s="1"/>
  <c r="H9" i="3"/>
  <c r="I9" i="3" s="1"/>
  <c r="J9" i="3" s="1"/>
  <c r="L8" i="3"/>
  <c r="M8" i="3" s="1"/>
  <c r="N8" i="3" s="1"/>
  <c r="H8" i="3"/>
  <c r="I8" i="3" s="1"/>
  <c r="J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  <comment ref="I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  <comment ref="M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  <comment ref="I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  <comment ref="M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puertda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1,20 in 2015</t>
        </r>
      </text>
    </comment>
    <comment ref="I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  <comment ref="M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puertda:</t>
        </r>
        <r>
          <rPr>
            <sz val="9"/>
            <color indexed="81"/>
            <rFont val="Tahoma"/>
            <family val="2"/>
          </rPr>
          <t xml:space="preserve">
Art. 245 3. RDL 2/2011
</t>
        </r>
      </text>
    </comment>
  </commentList>
</comments>
</file>

<file path=xl/sharedStrings.xml><?xml version="1.0" encoding="utf-8"?>
<sst xmlns="http://schemas.openxmlformats.org/spreadsheetml/2006/main" count="184" uniqueCount="44">
  <si>
    <t>1-12</t>
  </si>
  <si>
    <t>HOURS</t>
  </si>
  <si>
    <t>APPLICATION CALLS</t>
  </si>
  <si>
    <t>GT</t>
  </si>
  <si>
    <t>EUR / CALL</t>
  </si>
  <si>
    <t>RATE</t>
  </si>
  <si>
    <t xml:space="preserve"> T1 VESSEL TAX - PORT DUES (DOCKAGE)</t>
  </si>
  <si>
    <t>BASIC TAX</t>
  </si>
  <si>
    <t>CORRECTING COEFFICIENT</t>
  </si>
  <si>
    <t>COEFFICIENT % AS PER NUMBER OF CALLS</t>
  </si>
  <si>
    <t>COEFF.</t>
  </si>
  <si>
    <t>T0 TAX FOR NAVIGATION AIDS (LIGHT DUES)</t>
  </si>
  <si>
    <t>COEFF.%</t>
  </si>
  <si>
    <t xml:space="preserve">COEFFICIENT % FOR REGULAR SERVICE </t>
  </si>
  <si>
    <t>UNIT TAX (EUR / h)</t>
  </si>
  <si>
    <t>PORT AUTHORITY OF BARCELONA - 2021 OFFICIAL TAXES</t>
  </si>
  <si>
    <t>TAX INCL.19.66% DISC. FOR PREVIOUS YEAR TRAFFIC INCREASE</t>
  </si>
  <si>
    <t>TAX INCL.5% ENVIRONMENTAL DISC</t>
  </si>
  <si>
    <t xml:space="preserve"> SHIP WASTE RECEPTION TARIFF</t>
  </si>
  <si>
    <t>&lt; 2.500</t>
  </si>
  <si>
    <t>2.501 - 25.000</t>
  </si>
  <si>
    <t>25.001 - 100.000</t>
  </si>
  <si>
    <t>&gt; 100.000</t>
  </si>
  <si>
    <t>SERVICIO PORTUARIO DE PRACTICAJE</t>
  </si>
  <si>
    <t>Entrada/Salida</t>
  </si>
  <si>
    <t>7.001 - 25.000</t>
  </si>
  <si>
    <t>SERVICIO PORTUARIO DE REMOLQUE</t>
  </si>
  <si>
    <t>&lt;70.000</t>
  </si>
  <si>
    <t>70.000 - 99.999</t>
  </si>
  <si>
    <t>100.000 - 129.999</t>
  </si>
  <si>
    <t>≥130.000</t>
  </si>
  <si>
    <t>SERVICIO PORTUARIO DE AMARRE</t>
  </si>
  <si>
    <t>&lt;7.000</t>
  </si>
  <si>
    <t>7.001 - 120.000</t>
  </si>
  <si>
    <t>&gt; 120.000</t>
  </si>
  <si>
    <t>Resto de transporte marítimo</t>
  </si>
  <si>
    <t>Transporte maritimo de corta distancia</t>
  </si>
  <si>
    <t>OTHER SERVICE</t>
  </si>
  <si>
    <t>REGULAR SERVICE</t>
  </si>
  <si>
    <t>RANGO</t>
  </si>
  <si>
    <t>De</t>
  </si>
  <si>
    <t>a</t>
  </si>
  <si>
    <t>GTs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</si>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</sst>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#,##0.00000"/>
    <numFmt numFmtId="166" formatCode="0.000"/>
    <numFmt numFmtId="167" formatCode="_-* #,##0.00\ [$€]_-;\-* #,##0.00\ [$€]_-;_-* &quot;-&quot;??\ [$€]_-;_-@_-"/>
    <numFmt numFmtId="168" formatCode="_-* #,##0.00\ [$€-C0A]_-;\-* #,##0.00\ [$€-C0A]_-;_-* &quot;-&quot;??\ [$€-C0A]_-;_-@_-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0" xfId="0" applyNumberFormat="1" applyFont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Border="1" applyAlignment="1"/>
    <xf numFmtId="0" fontId="3" fillId="0" borderId="0" xfId="0" applyFont="1" applyAlignment="1"/>
    <xf numFmtId="4" fontId="1" fillId="0" borderId="4" xfId="0" applyNumberFormat="1" applyFont="1" applyBorder="1"/>
    <xf numFmtId="0" fontId="3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1" fillId="0" borderId="11" xfId="0" applyFont="1" applyBorder="1"/>
    <xf numFmtId="168" fontId="1" fillId="0" borderId="12" xfId="2" applyNumberFormat="1" applyFont="1" applyFill="1" applyBorder="1"/>
    <xf numFmtId="0" fontId="1" fillId="0" borderId="14" xfId="0" applyFont="1" applyBorder="1"/>
    <xf numFmtId="168" fontId="1" fillId="0" borderId="15" xfId="2" applyNumberFormat="1" applyFont="1" applyFill="1" applyBorder="1"/>
    <xf numFmtId="0" fontId="1" fillId="0" borderId="17" xfId="0" applyFont="1" applyBorder="1"/>
    <xf numFmtId="168" fontId="1" fillId="0" borderId="18" xfId="2" applyNumberFormat="1" applyFont="1" applyFill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1" fillId="0" borderId="14" xfId="0" applyFont="1" applyFill="1" applyBorder="1"/>
    <xf numFmtId="0" fontId="1" fillId="0" borderId="17" xfId="0" applyFont="1" applyFill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168" fontId="1" fillId="0" borderId="0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20" xfId="0" applyFont="1" applyBorder="1"/>
    <xf numFmtId="2" fontId="3" fillId="0" borderId="5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3" fontId="2" fillId="2" borderId="23" xfId="0" applyNumberFormat="1" applyFont="1" applyFill="1" applyBorder="1" applyAlignment="1">
      <alignment horizontal="center" vertical="center"/>
    </xf>
    <xf numFmtId="0" fontId="1" fillId="0" borderId="10" xfId="0" applyFont="1" applyFill="1" applyBorder="1"/>
    <xf numFmtId="0" fontId="1" fillId="0" borderId="13" xfId="0" applyFont="1" applyFill="1" applyBorder="1"/>
    <xf numFmtId="168" fontId="1" fillId="3" borderId="15" xfId="2" applyNumberFormat="1" applyFont="1" applyFill="1" applyBorder="1"/>
    <xf numFmtId="168" fontId="1" fillId="3" borderId="18" xfId="2" applyNumberFormat="1" applyFont="1" applyFill="1" applyBorder="1"/>
    <xf numFmtId="0" fontId="1" fillId="0" borderId="11" xfId="0" applyFont="1" applyFill="1" applyBorder="1"/>
    <xf numFmtId="0" fontId="3" fillId="0" borderId="0" xfId="0" applyFont="1" applyFill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3" fillId="0" borderId="20" xfId="0" applyFont="1" applyFill="1" applyBorder="1"/>
    <xf numFmtId="0" fontId="1" fillId="0" borderId="16" xfId="0" applyFont="1" applyFill="1" applyBorder="1"/>
    <xf numFmtId="4" fontId="1" fillId="3" borderId="6" xfId="0" applyNumberFormat="1" applyFont="1" applyFill="1" applyBorder="1"/>
    <xf numFmtId="0" fontId="2" fillId="4" borderId="23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2" fillId="4" borderId="23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4" borderId="13" xfId="0" applyFont="1" applyFill="1" applyBorder="1"/>
    <xf numFmtId="0" fontId="1" fillId="2" borderId="1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5" borderId="13" xfId="0" applyFont="1" applyFill="1" applyBorder="1"/>
    <xf numFmtId="0" fontId="3" fillId="5" borderId="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left" vertical="center"/>
    </xf>
    <xf numFmtId="0" fontId="2" fillId="5" borderId="24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center"/>
    </xf>
    <xf numFmtId="0" fontId="1" fillId="5" borderId="0" xfId="0" applyFont="1" applyFill="1" applyAlignment="1">
      <alignment horizontal="right" vertical="center"/>
    </xf>
    <xf numFmtId="3" fontId="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3" fontId="2" fillId="5" borderId="23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1" fillId="0" borderId="4" xfId="0" applyNumberFormat="1" applyFont="1" applyFill="1" applyBorder="1"/>
    <xf numFmtId="0" fontId="3" fillId="0" borderId="0" xfId="0" applyFont="1" applyFill="1" applyBorder="1"/>
    <xf numFmtId="2" fontId="3" fillId="0" borderId="0" xfId="0" applyNumberFormat="1" applyFont="1" applyFill="1" applyBorder="1"/>
    <xf numFmtId="0" fontId="3" fillId="0" borderId="5" xfId="0" applyFont="1" applyFill="1" applyBorder="1"/>
    <xf numFmtId="2" fontId="3" fillId="0" borderId="5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8" fontId="1" fillId="0" borderId="11" xfId="0" applyNumberFormat="1" applyFont="1" applyFill="1" applyBorder="1" applyAlignment="1">
      <alignment horizontal="center"/>
    </xf>
    <xf numFmtId="168" fontId="1" fillId="0" borderId="12" xfId="0" applyNumberFormat="1" applyFont="1" applyFill="1" applyBorder="1" applyAlignment="1">
      <alignment horizontal="center"/>
    </xf>
    <xf numFmtId="168" fontId="1" fillId="0" borderId="22" xfId="0" applyNumberFormat="1" applyFont="1" applyFill="1" applyBorder="1" applyAlignment="1">
      <alignment horizontal="center"/>
    </xf>
    <xf numFmtId="168" fontId="1" fillId="0" borderId="11" xfId="3" applyNumberFormat="1" applyFont="1" applyFill="1" applyBorder="1" applyAlignment="1">
      <alignment horizontal="center"/>
    </xf>
    <xf numFmtId="168" fontId="1" fillId="0" borderId="12" xfId="3" applyNumberFormat="1" applyFont="1" applyFill="1" applyBorder="1" applyAlignment="1">
      <alignment horizontal="center"/>
    </xf>
    <xf numFmtId="168" fontId="1" fillId="0" borderId="22" xfId="3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8" fontId="1" fillId="0" borderId="20" xfId="0" applyNumberFormat="1" applyFont="1" applyFill="1" applyBorder="1" applyAlignment="1">
      <alignment horizontal="center"/>
    </xf>
    <xf numFmtId="168" fontId="1" fillId="0" borderId="21" xfId="0" applyNumberFormat="1" applyFont="1" applyFill="1" applyBorder="1" applyAlignment="1">
      <alignment horizontal="center"/>
    </xf>
    <xf numFmtId="168" fontId="1" fillId="0" borderId="6" xfId="0" applyNumberFormat="1" applyFont="1" applyFill="1" applyBorder="1" applyAlignment="1">
      <alignment horizontal="center"/>
    </xf>
    <xf numFmtId="168" fontId="1" fillId="0" borderId="20" xfId="3" applyNumberFormat="1" applyFont="1" applyFill="1" applyBorder="1" applyAlignment="1">
      <alignment horizontal="center"/>
    </xf>
    <xf numFmtId="168" fontId="1" fillId="0" borderId="21" xfId="3" applyNumberFormat="1" applyFont="1" applyFill="1" applyBorder="1" applyAlignment="1">
      <alignment horizontal="center"/>
    </xf>
    <xf numFmtId="168" fontId="1" fillId="0" borderId="6" xfId="3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8" fontId="2" fillId="3" borderId="11" xfId="3" applyNumberFormat="1" applyFont="1" applyFill="1" applyBorder="1" applyAlignment="1">
      <alignment horizontal="center"/>
    </xf>
    <xf numFmtId="168" fontId="2" fillId="3" borderId="20" xfId="3" applyNumberFormat="1" applyFont="1" applyFill="1" applyBorder="1" applyAlignment="1">
      <alignment horizontal="center"/>
    </xf>
    <xf numFmtId="168" fontId="2" fillId="3" borderId="11" xfId="0" applyNumberFormat="1" applyFont="1" applyFill="1" applyBorder="1" applyAlignment="1">
      <alignment horizontal="center"/>
    </xf>
    <xf numFmtId="168" fontId="2" fillId="3" borderId="20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8" fontId="1" fillId="0" borderId="0" xfId="2" applyNumberFormat="1" applyFont="1" applyFill="1" applyBorder="1"/>
    <xf numFmtId="0" fontId="1" fillId="5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4" xfId="0" applyFont="1" applyBorder="1" applyAlignment="1">
      <alignment vertical="center" wrapText="1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8" fontId="3" fillId="0" borderId="0" xfId="0" applyNumberFormat="1" applyFont="1" applyFill="1" applyBorder="1"/>
    <xf numFmtId="0" fontId="1" fillId="0" borderId="1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8" xfId="0" applyNumberFormat="1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4">
    <cellStyle name="Currency" xfId="2" builtinId="4"/>
    <cellStyle name="Euro" xfId="1" xr:uid="{00000000-0005-0000-0000-000000000000}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2CC"/>
      <color rgb="FFFCE4D6"/>
      <color rgb="FFE2EFDA"/>
      <color rgb="FFE2E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"/>
  <sheetViews>
    <sheetView tabSelected="1" zoomScaleNormal="100" workbookViewId="0">
      <selection activeCell="C39" sqref="C39"/>
    </sheetView>
  </sheetViews>
  <sheetFormatPr defaultColWidth="11.42578125" defaultRowHeight="12.75" x14ac:dyDescent="0.2"/>
  <cols>
    <col min="1" max="1" width="22.28515625" style="40" customWidth="1"/>
    <col min="2" max="2" width="13.7109375" style="1" customWidth="1"/>
    <col min="3" max="3" width="11.7109375" style="1" customWidth="1"/>
    <col min="4" max="4" width="13.140625" style="1" customWidth="1"/>
    <col min="5" max="5" width="13.28515625" style="1" customWidth="1"/>
    <col min="6" max="6" width="15.85546875" style="1" customWidth="1"/>
    <col min="7" max="7" width="13.140625" style="1" bestFit="1" customWidth="1"/>
    <col min="8" max="8" width="12.7109375" style="1" customWidth="1"/>
    <col min="9" max="9" width="18.7109375" style="1" bestFit="1" customWidth="1"/>
    <col min="10" max="10" width="16.85546875" style="1" bestFit="1" customWidth="1"/>
    <col min="11" max="11" width="13" style="1" bestFit="1" customWidth="1"/>
    <col min="12" max="12" width="12.7109375" style="1" customWidth="1"/>
    <col min="13" max="13" width="18.7109375" style="1" bestFit="1" customWidth="1"/>
    <col min="14" max="14" width="16.85546875" style="1" bestFit="1" customWidth="1"/>
    <col min="15" max="15" width="12.85546875" style="1" customWidth="1"/>
    <col min="16" max="16" width="11.42578125" style="1" customWidth="1"/>
    <col min="17" max="17" width="15.7109375" style="1" customWidth="1"/>
    <col min="18" max="16384" width="11.42578125" style="1"/>
  </cols>
  <sheetData>
    <row r="1" spans="1:14" ht="30.75" customHeight="1" x14ac:dyDescent="0.2">
      <c r="B1" s="152" t="s">
        <v>15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13.5" customHeight="1" x14ac:dyDescent="0.2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ht="13.5" customHeight="1" x14ac:dyDescent="0.2">
      <c r="B3" s="51" t="s">
        <v>39</v>
      </c>
      <c r="C3" s="52">
        <v>1</v>
      </c>
      <c r="D3" s="45"/>
      <c r="E3" s="47" t="s">
        <v>40</v>
      </c>
      <c r="F3" s="49">
        <v>125000</v>
      </c>
      <c r="G3" s="46" t="s">
        <v>41</v>
      </c>
      <c r="H3" s="49">
        <v>150000</v>
      </c>
      <c r="I3" s="48" t="s">
        <v>42</v>
      </c>
      <c r="J3" s="108" t="s">
        <v>43</v>
      </c>
      <c r="K3" s="53">
        <f>(F3+H3)/2</f>
        <v>137500</v>
      </c>
      <c r="L3" s="50" t="s">
        <v>3</v>
      </c>
      <c r="M3" s="44"/>
      <c r="N3" s="44"/>
    </row>
    <row r="4" spans="1:14" ht="13.5" customHeight="1" thickBot="1" x14ac:dyDescent="0.25">
      <c r="B4" s="10"/>
      <c r="C4" s="10"/>
      <c r="D4" s="10"/>
      <c r="E4" s="10"/>
      <c r="F4" s="10"/>
      <c r="G4" s="10"/>
      <c r="H4" s="10"/>
      <c r="I4" s="10"/>
      <c r="J4" s="10"/>
      <c r="K4" s="11"/>
      <c r="L4" s="10"/>
    </row>
    <row r="5" spans="1:14" ht="15" customHeight="1" thickBot="1" x14ac:dyDescent="0.25">
      <c r="B5" s="153" t="s">
        <v>6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5"/>
    </row>
    <row r="6" spans="1:14" ht="15" customHeight="1" thickBot="1" x14ac:dyDescent="0.25">
      <c r="B6" s="156" t="s">
        <v>3</v>
      </c>
      <c r="C6" s="158" t="s">
        <v>1</v>
      </c>
      <c r="D6" s="158" t="s">
        <v>7</v>
      </c>
      <c r="E6" s="158" t="s">
        <v>8</v>
      </c>
      <c r="F6" s="160" t="s">
        <v>2</v>
      </c>
      <c r="G6" s="162" t="s">
        <v>37</v>
      </c>
      <c r="H6" s="163"/>
      <c r="I6" s="163"/>
      <c r="J6" s="164"/>
      <c r="K6" s="162" t="s">
        <v>38</v>
      </c>
      <c r="L6" s="163"/>
      <c r="M6" s="163"/>
      <c r="N6" s="164"/>
    </row>
    <row r="7" spans="1:14" ht="51.75" customHeight="1" thickBot="1" x14ac:dyDescent="0.25">
      <c r="B7" s="157"/>
      <c r="C7" s="159"/>
      <c r="D7" s="159"/>
      <c r="E7" s="159"/>
      <c r="F7" s="161"/>
      <c r="G7" s="37" t="s">
        <v>9</v>
      </c>
      <c r="H7" s="38" t="s">
        <v>14</v>
      </c>
      <c r="I7" s="38" t="s">
        <v>16</v>
      </c>
      <c r="J7" s="39" t="s">
        <v>17</v>
      </c>
      <c r="K7" s="39" t="s">
        <v>13</v>
      </c>
      <c r="L7" s="38" t="s">
        <v>14</v>
      </c>
      <c r="M7" s="38" t="s">
        <v>16</v>
      </c>
      <c r="N7" s="39" t="s">
        <v>17</v>
      </c>
    </row>
    <row r="8" spans="1:14" ht="26.25" thickBot="1" x14ac:dyDescent="0.25">
      <c r="A8" s="109" t="s">
        <v>36</v>
      </c>
      <c r="B8" s="79">
        <v>137500</v>
      </c>
      <c r="C8" s="119">
        <v>1</v>
      </c>
      <c r="D8" s="22">
        <v>1.2</v>
      </c>
      <c r="E8" s="43">
        <v>0.9</v>
      </c>
      <c r="F8" s="22" t="s">
        <v>0</v>
      </c>
      <c r="G8" s="28">
        <v>1</v>
      </c>
      <c r="H8" s="123">
        <f>+$B$8/100*$C$8*$E$8*$D$8*G8</f>
        <v>1485</v>
      </c>
      <c r="I8" s="102">
        <f>H8*(1-0.1966)</f>
        <v>1193.049</v>
      </c>
      <c r="J8" s="103">
        <f>+I8*0.95</f>
        <v>1133.3965499999999</v>
      </c>
      <c r="K8" s="28">
        <v>0.95</v>
      </c>
      <c r="L8" s="123">
        <f>+$B$8/100*$C$8*$E$8*$D$8*K8</f>
        <v>1410.75</v>
      </c>
      <c r="M8" s="103">
        <f>L8*(1-0.1966)</f>
        <v>1133.3965499999999</v>
      </c>
      <c r="N8" s="104">
        <f>M8*0.95</f>
        <v>1076.7267224999998</v>
      </c>
    </row>
    <row r="9" spans="1:14" ht="26.25" thickBot="1" x14ac:dyDescent="0.25">
      <c r="A9" s="110" t="s">
        <v>35</v>
      </c>
      <c r="B9" s="78">
        <v>137500</v>
      </c>
      <c r="C9" s="120">
        <v>1</v>
      </c>
      <c r="D9" s="111">
        <v>1.43</v>
      </c>
      <c r="E9" s="112">
        <v>0.9</v>
      </c>
      <c r="F9" s="111" t="s">
        <v>0</v>
      </c>
      <c r="G9" s="29">
        <v>1</v>
      </c>
      <c r="H9" s="124">
        <f>+$B$9/100*$C$9*$E$9*$D$9*G9</f>
        <v>1769.625</v>
      </c>
      <c r="I9" s="113">
        <f t="shared" ref="I9" si="0">H9*(1-0.1966)</f>
        <v>1421.716725</v>
      </c>
      <c r="J9" s="114">
        <f t="shared" ref="J9" si="1">+I9*0.95</f>
        <v>1350.6308887499999</v>
      </c>
      <c r="K9" s="29">
        <v>0.95</v>
      </c>
      <c r="L9" s="124">
        <f>+$B$9/100*$C$9*$E$9*$D$9*K9</f>
        <v>1681.14375</v>
      </c>
      <c r="M9" s="114">
        <f t="shared" ref="M9" si="2">L9*(1-0.1966)</f>
        <v>1350.6308887499999</v>
      </c>
      <c r="N9" s="115">
        <f t="shared" ref="N9" si="3">M9*0.95</f>
        <v>1283.0993443124999</v>
      </c>
    </row>
    <row r="10" spans="1:14" x14ac:dyDescent="0.2">
      <c r="B10" s="3"/>
      <c r="C10" s="3"/>
      <c r="D10" s="3"/>
      <c r="E10" s="3"/>
      <c r="F10" s="13"/>
      <c r="G10" s="13"/>
      <c r="H10" s="13"/>
      <c r="I10" s="6"/>
      <c r="J10" s="6"/>
      <c r="K10" s="6"/>
      <c r="L10" s="14"/>
      <c r="M10" s="4"/>
    </row>
    <row r="11" spans="1:14" ht="13.5" thickBot="1" x14ac:dyDescent="0.25">
      <c r="B11" s="3"/>
      <c r="C11" s="3"/>
      <c r="D11" s="3"/>
      <c r="E11" s="3"/>
      <c r="F11" s="3"/>
      <c r="G11" s="3"/>
      <c r="H11" s="3"/>
      <c r="I11" s="7"/>
      <c r="J11" s="7"/>
      <c r="L11" s="8"/>
    </row>
    <row r="12" spans="1:14" ht="13.5" customHeight="1" thickBot="1" x14ac:dyDescent="0.25">
      <c r="B12" s="165" t="s">
        <v>11</v>
      </c>
      <c r="C12" s="166"/>
      <c r="D12" s="166"/>
      <c r="E12" s="167"/>
      <c r="L12" s="4"/>
    </row>
    <row r="13" spans="1:14" ht="13.5" thickBot="1" x14ac:dyDescent="0.25">
      <c r="B13" s="34" t="s">
        <v>3</v>
      </c>
      <c r="C13" s="32" t="s">
        <v>10</v>
      </c>
      <c r="D13" s="35" t="s">
        <v>7</v>
      </c>
      <c r="E13" s="36" t="s">
        <v>4</v>
      </c>
    </row>
    <row r="14" spans="1:14" ht="13.5" hidden="1" thickBot="1" x14ac:dyDescent="0.25">
      <c r="B14" s="2">
        <v>91051</v>
      </c>
      <c r="E14" s="12">
        <f t="shared" ref="E14:E15" si="4">B14*$C$16*$D$16</f>
        <v>1816.4674500000001</v>
      </c>
    </row>
    <row r="15" spans="1:14" ht="13.5" hidden="1" thickBot="1" x14ac:dyDescent="0.25">
      <c r="B15" s="2">
        <v>109149</v>
      </c>
      <c r="C15" s="5"/>
      <c r="D15" s="9"/>
      <c r="E15" s="12">
        <f t="shared" si="4"/>
        <v>2177.5225499999997</v>
      </c>
    </row>
    <row r="16" spans="1:14" ht="13.5" thickBot="1" x14ac:dyDescent="0.25">
      <c r="B16" s="78">
        <v>137500</v>
      </c>
      <c r="C16" s="21">
        <v>3.5000000000000003E-2</v>
      </c>
      <c r="D16" s="33">
        <v>0.56999999999999995</v>
      </c>
      <c r="E16" s="65">
        <f>B16*$C$16*$D$16</f>
        <v>2743.1250000000005</v>
      </c>
      <c r="G16" s="96"/>
      <c r="H16" s="96"/>
      <c r="I16" s="96"/>
      <c r="J16" s="96"/>
    </row>
    <row r="17" spans="1:10" ht="13.5" thickBot="1" x14ac:dyDescent="0.25">
      <c r="G17" s="96"/>
      <c r="H17" s="96"/>
      <c r="I17" s="96"/>
      <c r="J17" s="96"/>
    </row>
    <row r="18" spans="1:10" ht="13.5" thickBot="1" x14ac:dyDescent="0.25">
      <c r="A18" s="41"/>
      <c r="B18" s="168" t="s">
        <v>18</v>
      </c>
      <c r="C18" s="169"/>
      <c r="D18" s="169"/>
      <c r="E18" s="170"/>
      <c r="F18" s="59"/>
      <c r="G18" s="139"/>
      <c r="H18" s="139"/>
      <c r="I18" s="139"/>
      <c r="J18" s="139"/>
    </row>
    <row r="19" spans="1:10" ht="13.5" thickBot="1" x14ac:dyDescent="0.25">
      <c r="A19" s="42"/>
      <c r="B19" s="100" t="s">
        <v>3</v>
      </c>
      <c r="C19" s="101" t="s">
        <v>7</v>
      </c>
      <c r="D19" s="100" t="s">
        <v>12</v>
      </c>
      <c r="E19" s="100" t="s">
        <v>5</v>
      </c>
      <c r="F19" s="59"/>
      <c r="G19" s="138"/>
      <c r="H19" s="138"/>
      <c r="I19" s="138"/>
      <c r="J19" s="138"/>
    </row>
    <row r="20" spans="1:10" x14ac:dyDescent="0.2">
      <c r="A20" s="137" t="s">
        <v>19</v>
      </c>
      <c r="B20" s="135">
        <v>2000</v>
      </c>
      <c r="C20" s="134">
        <v>80</v>
      </c>
      <c r="D20" s="58">
        <v>1.25</v>
      </c>
      <c r="E20" s="16">
        <f>C20*1.5*D20</f>
        <v>150</v>
      </c>
      <c r="F20" s="59"/>
      <c r="G20" s="128"/>
      <c r="H20" s="128"/>
      <c r="I20" s="129"/>
      <c r="J20" s="130"/>
    </row>
    <row r="21" spans="1:10" x14ac:dyDescent="0.2">
      <c r="A21" s="137" t="s">
        <v>20</v>
      </c>
      <c r="B21" s="132">
        <v>15000</v>
      </c>
      <c r="C21" s="133">
        <v>80</v>
      </c>
      <c r="D21" s="23">
        <v>1.25</v>
      </c>
      <c r="E21" s="18">
        <f>B21*C21*0.0006*D21</f>
        <v>899.99999999999989</v>
      </c>
      <c r="F21" s="59"/>
      <c r="G21" s="128"/>
      <c r="H21" s="128"/>
      <c r="I21" s="129"/>
      <c r="J21" s="130"/>
    </row>
    <row r="22" spans="1:10" x14ac:dyDescent="0.2">
      <c r="A22" s="137" t="s">
        <v>21</v>
      </c>
      <c r="B22" s="132">
        <v>70000</v>
      </c>
      <c r="C22" s="133">
        <v>80</v>
      </c>
      <c r="D22" s="23">
        <v>1.25</v>
      </c>
      <c r="E22" s="18">
        <f>C22*((B22*0.00012)+12)*D22</f>
        <v>2040</v>
      </c>
      <c r="F22" s="59"/>
      <c r="G22" s="128"/>
      <c r="H22" s="128"/>
      <c r="I22" s="129"/>
      <c r="J22" s="130"/>
    </row>
    <row r="23" spans="1:10" ht="13.5" thickBot="1" x14ac:dyDescent="0.25">
      <c r="A23" s="137" t="s">
        <v>22</v>
      </c>
      <c r="B23" s="148">
        <v>137500</v>
      </c>
      <c r="C23" s="149">
        <v>80</v>
      </c>
      <c r="D23" s="24">
        <v>1.25</v>
      </c>
      <c r="E23" s="57">
        <f>C23*24*D23</f>
        <v>2400</v>
      </c>
      <c r="F23" s="59"/>
      <c r="G23" s="128"/>
      <c r="H23" s="128"/>
      <c r="I23" s="129"/>
      <c r="J23" s="130"/>
    </row>
    <row r="24" spans="1:10" x14ac:dyDescent="0.2">
      <c r="G24" s="96"/>
      <c r="H24" s="96"/>
      <c r="I24" s="96"/>
      <c r="J24" s="96"/>
    </row>
    <row r="25" spans="1:10" ht="13.5" thickBot="1" x14ac:dyDescent="0.25"/>
    <row r="26" spans="1:10" ht="13.5" thickBot="1" x14ac:dyDescent="0.25">
      <c r="A26" s="42"/>
      <c r="B26" s="171" t="s">
        <v>23</v>
      </c>
      <c r="C26" s="172"/>
      <c r="D26" s="173"/>
      <c r="E26" s="139"/>
      <c r="F26" s="139"/>
      <c r="G26" s="139"/>
      <c r="H26" s="25"/>
      <c r="I26" s="25"/>
      <c r="J26" s="25"/>
    </row>
    <row r="27" spans="1:10" ht="13.5" thickBot="1" x14ac:dyDescent="0.25">
      <c r="A27" s="42"/>
      <c r="B27" s="29" t="s">
        <v>3</v>
      </c>
      <c r="C27" s="30"/>
      <c r="D27" s="31" t="s">
        <v>24</v>
      </c>
      <c r="E27" s="138"/>
      <c r="F27" s="96"/>
      <c r="G27" s="138"/>
      <c r="H27" s="26"/>
      <c r="I27" s="5"/>
      <c r="J27" s="5"/>
    </row>
    <row r="28" spans="1:10" x14ac:dyDescent="0.2">
      <c r="A28" s="42" t="s">
        <v>32</v>
      </c>
      <c r="B28" s="54">
        <v>5000</v>
      </c>
      <c r="C28" s="15"/>
      <c r="D28" s="16">
        <v>227.97</v>
      </c>
      <c r="E28" s="129"/>
      <c r="F28" s="96"/>
      <c r="G28" s="130"/>
      <c r="H28" s="27"/>
      <c r="I28" s="5"/>
      <c r="J28" s="5"/>
    </row>
    <row r="29" spans="1:10" x14ac:dyDescent="0.2">
      <c r="A29" s="42" t="s">
        <v>25</v>
      </c>
      <c r="B29" s="55">
        <v>30000</v>
      </c>
      <c r="C29" s="17"/>
      <c r="D29" s="18">
        <f>117.41+(0.0157943*B29)</f>
        <v>591.23900000000003</v>
      </c>
      <c r="E29" s="129"/>
      <c r="F29" s="96"/>
      <c r="G29" s="130"/>
      <c r="H29" s="27"/>
      <c r="I29" s="5"/>
      <c r="J29" s="5"/>
    </row>
    <row r="30" spans="1:10" x14ac:dyDescent="0.2">
      <c r="A30" s="42" t="s">
        <v>21</v>
      </c>
      <c r="B30" s="55">
        <v>80000</v>
      </c>
      <c r="C30" s="17"/>
      <c r="D30" s="18">
        <f>163.267+(0.01396*B30)</f>
        <v>1280.067</v>
      </c>
      <c r="E30" s="129"/>
      <c r="F30" s="96"/>
      <c r="G30" s="130"/>
      <c r="H30" s="27"/>
      <c r="I30" s="5"/>
      <c r="J30" s="5"/>
    </row>
    <row r="31" spans="1:10" ht="13.5" thickBot="1" x14ac:dyDescent="0.25">
      <c r="A31" s="42" t="s">
        <v>22</v>
      </c>
      <c r="B31" s="77">
        <v>137500</v>
      </c>
      <c r="C31" s="19"/>
      <c r="D31" s="57">
        <v>1599.26</v>
      </c>
      <c r="E31" s="129"/>
      <c r="F31" s="96"/>
      <c r="G31" s="130"/>
      <c r="H31" s="27"/>
      <c r="I31" s="5"/>
      <c r="J31" s="5"/>
    </row>
    <row r="32" spans="1:10" x14ac:dyDescent="0.2">
      <c r="E32" s="96"/>
      <c r="F32" s="96"/>
      <c r="G32" s="96"/>
      <c r="H32" s="5"/>
      <c r="I32" s="5"/>
      <c r="J32" s="5"/>
    </row>
    <row r="33" spans="1:10" ht="13.5" thickBot="1" x14ac:dyDescent="0.25">
      <c r="E33" s="96"/>
      <c r="F33" s="96"/>
      <c r="G33" s="96"/>
      <c r="H33" s="5"/>
      <c r="I33" s="5"/>
      <c r="J33" s="5"/>
    </row>
    <row r="34" spans="1:10" ht="13.5" thickBot="1" x14ac:dyDescent="0.25">
      <c r="A34" s="42"/>
      <c r="B34" s="171" t="s">
        <v>26</v>
      </c>
      <c r="C34" s="172"/>
      <c r="D34" s="173"/>
      <c r="E34" s="139"/>
      <c r="F34" s="139"/>
      <c r="G34" s="139"/>
      <c r="H34" s="25"/>
      <c r="I34" s="25"/>
      <c r="J34" s="25"/>
    </row>
    <row r="35" spans="1:10" ht="13.5" thickBot="1" x14ac:dyDescent="0.25">
      <c r="A35" s="42"/>
      <c r="B35" s="29" t="s">
        <v>3</v>
      </c>
      <c r="C35" s="30"/>
      <c r="D35" s="31" t="s">
        <v>5</v>
      </c>
      <c r="E35" s="138"/>
      <c r="F35" s="96"/>
      <c r="G35" s="138"/>
      <c r="H35" s="26"/>
      <c r="I35" s="5"/>
      <c r="J35" s="5"/>
    </row>
    <row r="36" spans="1:10" x14ac:dyDescent="0.2">
      <c r="A36" s="42" t="s">
        <v>27</v>
      </c>
      <c r="B36" s="54">
        <v>60000</v>
      </c>
      <c r="C36" s="15"/>
      <c r="D36" s="16">
        <f>302.94+(0.0665*B36)</f>
        <v>4292.9399999999996</v>
      </c>
      <c r="E36" s="129"/>
      <c r="F36" s="96"/>
      <c r="G36" s="150"/>
      <c r="H36" s="5"/>
      <c r="I36" s="5"/>
      <c r="J36" s="5"/>
    </row>
    <row r="37" spans="1:10" x14ac:dyDescent="0.2">
      <c r="A37" s="42" t="s">
        <v>28</v>
      </c>
      <c r="B37" s="55">
        <v>95000</v>
      </c>
      <c r="C37" s="17"/>
      <c r="D37" s="18">
        <v>4957.9399999999996</v>
      </c>
      <c r="E37" s="129"/>
      <c r="F37" s="96"/>
      <c r="G37" s="150"/>
      <c r="H37" s="5"/>
      <c r="I37" s="5"/>
      <c r="J37" s="5"/>
    </row>
    <row r="38" spans="1:10" x14ac:dyDescent="0.2">
      <c r="A38" s="42" t="s">
        <v>29</v>
      </c>
      <c r="B38" s="55">
        <v>125000</v>
      </c>
      <c r="C38" s="17"/>
      <c r="D38" s="18">
        <v>4957.9399999999996</v>
      </c>
      <c r="E38" s="129"/>
      <c r="F38" s="96"/>
      <c r="G38" s="150"/>
      <c r="H38" s="5"/>
      <c r="I38" s="5"/>
      <c r="J38" s="5"/>
    </row>
    <row r="39" spans="1:10" ht="13.5" thickBot="1" x14ac:dyDescent="0.25">
      <c r="A39" s="42" t="s">
        <v>30</v>
      </c>
      <c r="B39" s="77">
        <v>137500</v>
      </c>
      <c r="C39" s="19"/>
      <c r="D39" s="57">
        <v>4957.9399999999996</v>
      </c>
      <c r="E39" s="129"/>
      <c r="F39" s="96"/>
      <c r="G39" s="150"/>
      <c r="H39" s="5"/>
      <c r="I39" s="5"/>
      <c r="J39" s="5"/>
    </row>
    <row r="40" spans="1:10" x14ac:dyDescent="0.2">
      <c r="E40" s="96"/>
      <c r="F40" s="96"/>
      <c r="G40" s="96"/>
      <c r="H40" s="5"/>
      <c r="I40" s="5"/>
      <c r="J40" s="5"/>
    </row>
    <row r="41" spans="1:10" ht="13.5" thickBot="1" x14ac:dyDescent="0.25">
      <c r="E41" s="96"/>
      <c r="F41" s="96"/>
      <c r="G41" s="96"/>
    </row>
    <row r="42" spans="1:10" ht="13.5" thickBot="1" x14ac:dyDescent="0.25">
      <c r="B42" s="171" t="s">
        <v>31</v>
      </c>
      <c r="C42" s="172"/>
      <c r="D42" s="173"/>
      <c r="E42" s="139"/>
      <c r="F42" s="139"/>
      <c r="G42" s="139"/>
    </row>
    <row r="43" spans="1:10" ht="13.5" thickBot="1" x14ac:dyDescent="0.25">
      <c r="B43" s="29" t="s">
        <v>3</v>
      </c>
      <c r="C43" s="30"/>
      <c r="D43" s="31" t="s">
        <v>5</v>
      </c>
      <c r="E43" s="138"/>
      <c r="F43" s="96"/>
      <c r="G43" s="138"/>
    </row>
    <row r="44" spans="1:10" x14ac:dyDescent="0.2">
      <c r="A44" s="42" t="s">
        <v>32</v>
      </c>
      <c r="B44" s="54">
        <v>6000</v>
      </c>
      <c r="C44" s="15"/>
      <c r="D44" s="16">
        <f>92.02</f>
        <v>92.02</v>
      </c>
      <c r="E44" s="129"/>
      <c r="F44" s="96"/>
      <c r="G44" s="130"/>
    </row>
    <row r="45" spans="1:10" x14ac:dyDescent="0.2">
      <c r="A45" s="42" t="s">
        <v>33</v>
      </c>
      <c r="B45" s="55">
        <v>50000</v>
      </c>
      <c r="C45" s="17"/>
      <c r="D45" s="18">
        <f>0.013147*B45</f>
        <v>657.35</v>
      </c>
      <c r="E45" s="129"/>
      <c r="F45" s="96"/>
      <c r="G45" s="130"/>
    </row>
    <row r="46" spans="1:10" ht="13.5" thickBot="1" x14ac:dyDescent="0.25">
      <c r="A46" s="42" t="s">
        <v>34</v>
      </c>
      <c r="B46" s="77">
        <v>137500</v>
      </c>
      <c r="C46" s="19"/>
      <c r="D46" s="57">
        <v>1577.61</v>
      </c>
      <c r="E46" s="129"/>
      <c r="F46" s="96"/>
      <c r="G46" s="130"/>
    </row>
    <row r="47" spans="1:10" x14ac:dyDescent="0.2">
      <c r="E47" s="96"/>
      <c r="F47" s="96"/>
      <c r="G47" s="96"/>
    </row>
    <row r="48" spans="1:10" x14ac:dyDescent="0.2">
      <c r="E48" s="96"/>
      <c r="F48" s="96"/>
      <c r="G48" s="96"/>
    </row>
  </sheetData>
  <mergeCells count="14">
    <mergeCell ref="B12:E12"/>
    <mergeCell ref="B18:E18"/>
    <mergeCell ref="B26:D26"/>
    <mergeCell ref="B34:D34"/>
    <mergeCell ref="B42:D42"/>
    <mergeCell ref="B1:N1"/>
    <mergeCell ref="B5:N5"/>
    <mergeCell ref="B6:B7"/>
    <mergeCell ref="C6:C7"/>
    <mergeCell ref="D6:D7"/>
    <mergeCell ref="E6:E7"/>
    <mergeCell ref="F6:F7"/>
    <mergeCell ref="G6:J6"/>
    <mergeCell ref="K6:N6"/>
  </mergeCells>
  <printOptions horizontalCentered="1"/>
  <pageMargins left="0.39370078740157483" right="0.39370078740157483" top="0.59055118110236227" bottom="0.27559055118110237" header="0" footer="0"/>
  <pageSetup scale="9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8"/>
  <sheetViews>
    <sheetView topLeftCell="A2" zoomScaleNormal="100" workbookViewId="0">
      <selection activeCell="F38" sqref="F38"/>
    </sheetView>
  </sheetViews>
  <sheetFormatPr defaultColWidth="11.42578125" defaultRowHeight="12.75" x14ac:dyDescent="0.2"/>
  <cols>
    <col min="1" max="1" width="22.28515625" style="40" customWidth="1"/>
    <col min="2" max="2" width="13.7109375" style="1" customWidth="1"/>
    <col min="3" max="3" width="11.7109375" style="1" customWidth="1"/>
    <col min="4" max="4" width="13.140625" style="1" customWidth="1"/>
    <col min="5" max="5" width="13.28515625" style="1" customWidth="1"/>
    <col min="6" max="6" width="15.85546875" style="1" customWidth="1"/>
    <col min="7" max="7" width="13.140625" style="1" bestFit="1" customWidth="1"/>
    <col min="8" max="8" width="12.7109375" style="1" customWidth="1"/>
    <col min="9" max="9" width="18.7109375" style="1" bestFit="1" customWidth="1"/>
    <col min="10" max="10" width="16.85546875" style="1" bestFit="1" customWidth="1"/>
    <col min="11" max="11" width="13" style="1" bestFit="1" customWidth="1"/>
    <col min="12" max="12" width="12.7109375" style="1" customWidth="1"/>
    <col min="13" max="13" width="18.7109375" style="1" bestFit="1" customWidth="1"/>
    <col min="14" max="14" width="16.85546875" style="1" bestFit="1" customWidth="1"/>
    <col min="15" max="15" width="12.85546875" style="1" customWidth="1"/>
    <col min="16" max="16" width="11.42578125" style="1" customWidth="1"/>
    <col min="17" max="17" width="15.7109375" style="1" customWidth="1"/>
    <col min="18" max="16384" width="11.42578125" style="1"/>
  </cols>
  <sheetData>
    <row r="1" spans="1:14" ht="30.75" hidden="1" customHeight="1" x14ac:dyDescent="0.2">
      <c r="B1" s="152" t="s">
        <v>15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30.75" customHeight="1" x14ac:dyDescent="0.2">
      <c r="B2" s="152" t="s">
        <v>15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4" ht="13.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3.5" customHeight="1" x14ac:dyDescent="0.2">
      <c r="B4" s="66" t="s">
        <v>39</v>
      </c>
      <c r="C4" s="67">
        <v>2</v>
      </c>
      <c r="D4" s="45"/>
      <c r="E4" s="68" t="s">
        <v>40</v>
      </c>
      <c r="F4" s="69">
        <v>80000</v>
      </c>
      <c r="G4" s="70" t="s">
        <v>41</v>
      </c>
      <c r="H4" s="69">
        <v>95000</v>
      </c>
      <c r="I4" s="71" t="s">
        <v>42</v>
      </c>
      <c r="J4" s="108" t="s">
        <v>43</v>
      </c>
      <c r="K4" s="72">
        <f>(F4+H4)/2</f>
        <v>87500</v>
      </c>
      <c r="L4" s="73" t="s">
        <v>3</v>
      </c>
      <c r="M4" s="44"/>
      <c r="N4" s="44"/>
    </row>
    <row r="5" spans="1:14" ht="13.5" customHeight="1" thickBot="1" x14ac:dyDescent="0.25">
      <c r="B5" s="10"/>
      <c r="C5" s="10"/>
      <c r="D5" s="10"/>
      <c r="E5" s="10"/>
      <c r="F5" s="10"/>
      <c r="G5" s="10"/>
      <c r="H5" s="10"/>
      <c r="I5" s="10"/>
      <c r="J5" s="10"/>
      <c r="K5" s="11"/>
      <c r="L5" s="10"/>
    </row>
    <row r="6" spans="1:14" ht="15" customHeight="1" thickBot="1" x14ac:dyDescent="0.25">
      <c r="B6" s="153" t="s">
        <v>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</row>
    <row r="7" spans="1:14" ht="15" customHeight="1" thickBot="1" x14ac:dyDescent="0.25">
      <c r="B7" s="156" t="s">
        <v>3</v>
      </c>
      <c r="C7" s="158" t="s">
        <v>1</v>
      </c>
      <c r="D7" s="158" t="s">
        <v>7</v>
      </c>
      <c r="E7" s="158" t="s">
        <v>8</v>
      </c>
      <c r="F7" s="160" t="s">
        <v>2</v>
      </c>
      <c r="G7" s="162" t="s">
        <v>37</v>
      </c>
      <c r="H7" s="163"/>
      <c r="I7" s="163"/>
      <c r="J7" s="164"/>
      <c r="K7" s="162" t="s">
        <v>38</v>
      </c>
      <c r="L7" s="163"/>
      <c r="M7" s="163"/>
      <c r="N7" s="164"/>
    </row>
    <row r="8" spans="1:14" ht="51.75" customHeight="1" thickBot="1" x14ac:dyDescent="0.25">
      <c r="B8" s="157"/>
      <c r="C8" s="159"/>
      <c r="D8" s="159"/>
      <c r="E8" s="159"/>
      <c r="F8" s="161"/>
      <c r="G8" s="37" t="s">
        <v>9</v>
      </c>
      <c r="H8" s="38" t="s">
        <v>14</v>
      </c>
      <c r="I8" s="38" t="s">
        <v>16</v>
      </c>
      <c r="J8" s="39" t="s">
        <v>17</v>
      </c>
      <c r="K8" s="39" t="s">
        <v>13</v>
      </c>
      <c r="L8" s="38" t="s">
        <v>14</v>
      </c>
      <c r="M8" s="38" t="s">
        <v>16</v>
      </c>
      <c r="N8" s="39" t="s">
        <v>17</v>
      </c>
    </row>
    <row r="9" spans="1:14" ht="26.25" thickBot="1" x14ac:dyDescent="0.25">
      <c r="A9" s="109" t="s">
        <v>36</v>
      </c>
      <c r="B9" s="75">
        <v>87500</v>
      </c>
      <c r="C9" s="119">
        <v>1</v>
      </c>
      <c r="D9" s="22">
        <v>1.2</v>
      </c>
      <c r="E9" s="43">
        <v>0.9</v>
      </c>
      <c r="F9" s="22" t="s">
        <v>0</v>
      </c>
      <c r="G9" s="28">
        <v>1</v>
      </c>
      <c r="H9" s="123">
        <f>+$B$9/100*$C$9*$E$9*$D$9*G9</f>
        <v>945</v>
      </c>
      <c r="I9" s="102">
        <f>H9*(1-0.1966)</f>
        <v>759.21299999999997</v>
      </c>
      <c r="J9" s="103">
        <f>+I9*0.95</f>
        <v>721.25234999999998</v>
      </c>
      <c r="K9" s="28">
        <v>0.95</v>
      </c>
      <c r="L9" s="123">
        <f>+$B$9/100*$C$9*$E$9*$D$9*K9</f>
        <v>897.75</v>
      </c>
      <c r="M9" s="103">
        <f>L9*(1-0.1966)</f>
        <v>721.25234999999998</v>
      </c>
      <c r="N9" s="104">
        <f>M9*0.95</f>
        <v>685.18973249999999</v>
      </c>
    </row>
    <row r="10" spans="1:14" ht="26.25" thickBot="1" x14ac:dyDescent="0.25">
      <c r="A10" s="110" t="s">
        <v>35</v>
      </c>
      <c r="B10" s="74">
        <v>87500</v>
      </c>
      <c r="C10" s="120">
        <v>1</v>
      </c>
      <c r="D10" s="111">
        <v>1.43</v>
      </c>
      <c r="E10" s="112">
        <v>0.9</v>
      </c>
      <c r="F10" s="111" t="s">
        <v>0</v>
      </c>
      <c r="G10" s="29">
        <v>1</v>
      </c>
      <c r="H10" s="124">
        <f>+$B$10/100*$C$10*$E$10*$D$10*G10</f>
        <v>1126.125</v>
      </c>
      <c r="I10" s="113">
        <f t="shared" ref="I10" si="0">H10*(1-0.1966)</f>
        <v>904.72882500000003</v>
      </c>
      <c r="J10" s="114">
        <f t="shared" ref="J10" si="1">+I10*0.95</f>
        <v>859.49238374999993</v>
      </c>
      <c r="K10" s="29">
        <v>0.95</v>
      </c>
      <c r="L10" s="124">
        <f>+$B$10/100*$C$10*$E$10*$D$10*K10</f>
        <v>1069.8187499999999</v>
      </c>
      <c r="M10" s="114">
        <f t="shared" ref="M10" si="2">L10*(1-0.1966)</f>
        <v>859.49238374999993</v>
      </c>
      <c r="N10" s="115">
        <f t="shared" ref="N10" si="3">M10*0.95</f>
        <v>816.51776456249991</v>
      </c>
    </row>
    <row r="11" spans="1:14" x14ac:dyDescent="0.2">
      <c r="B11" s="3"/>
      <c r="C11" s="3"/>
      <c r="D11" s="3"/>
      <c r="E11" s="3"/>
      <c r="F11" s="13"/>
      <c r="G11" s="13"/>
      <c r="H11" s="13"/>
      <c r="I11" s="6"/>
      <c r="J11" s="6"/>
      <c r="K11" s="6"/>
      <c r="L11" s="14"/>
      <c r="M11" s="4"/>
    </row>
    <row r="12" spans="1:14" ht="13.5" thickBot="1" x14ac:dyDescent="0.25">
      <c r="B12" s="3"/>
      <c r="C12" s="3"/>
      <c r="D12" s="3"/>
      <c r="E12" s="3"/>
      <c r="F12" s="3"/>
      <c r="G12" s="3"/>
      <c r="H12" s="3"/>
      <c r="I12" s="7"/>
      <c r="J12" s="7"/>
      <c r="L12" s="8"/>
    </row>
    <row r="13" spans="1:14" ht="13.5" customHeight="1" thickBot="1" x14ac:dyDescent="0.25">
      <c r="B13" s="165" t="s">
        <v>11</v>
      </c>
      <c r="C13" s="166"/>
      <c r="D13" s="166"/>
      <c r="E13" s="167"/>
      <c r="L13" s="4"/>
    </row>
    <row r="14" spans="1:14" ht="13.5" thickBot="1" x14ac:dyDescent="0.25">
      <c r="B14" s="34" t="s">
        <v>3</v>
      </c>
      <c r="C14" s="32" t="s">
        <v>10</v>
      </c>
      <c r="D14" s="35" t="s">
        <v>7</v>
      </c>
      <c r="E14" s="36" t="s">
        <v>4</v>
      </c>
    </row>
    <row r="15" spans="1:14" ht="13.5" hidden="1" thickBot="1" x14ac:dyDescent="0.25">
      <c r="B15" s="2">
        <v>91051</v>
      </c>
      <c r="E15" s="12">
        <f t="shared" ref="E15:E16" si="4">B15*$C$17*$D$17</f>
        <v>1816.4674500000001</v>
      </c>
    </row>
    <row r="16" spans="1:14" ht="13.5" hidden="1" thickBot="1" x14ac:dyDescent="0.25">
      <c r="B16" s="2">
        <v>109149</v>
      </c>
      <c r="C16" s="5"/>
      <c r="D16" s="9"/>
      <c r="E16" s="12">
        <f t="shared" si="4"/>
        <v>2177.5225499999997</v>
      </c>
    </row>
    <row r="17" spans="1:11" ht="13.5" thickBot="1" x14ac:dyDescent="0.25">
      <c r="B17" s="74">
        <v>87500</v>
      </c>
      <c r="C17" s="21">
        <v>3.5000000000000003E-2</v>
      </c>
      <c r="D17" s="33">
        <v>0.56999999999999995</v>
      </c>
      <c r="E17" s="65">
        <f>B17*$C$17*$D$17</f>
        <v>1745.625</v>
      </c>
      <c r="G17" s="96"/>
      <c r="H17" s="96"/>
      <c r="I17" s="96"/>
      <c r="J17" s="96"/>
      <c r="K17" s="96"/>
    </row>
    <row r="18" spans="1:11" ht="13.5" thickBot="1" x14ac:dyDescent="0.25">
      <c r="G18" s="96"/>
      <c r="H18" s="96"/>
      <c r="I18" s="96"/>
      <c r="J18" s="96"/>
      <c r="K18" s="96"/>
    </row>
    <row r="19" spans="1:11" ht="13.5" thickBot="1" x14ac:dyDescent="0.25">
      <c r="A19" s="41"/>
      <c r="B19" s="168" t="s">
        <v>18</v>
      </c>
      <c r="C19" s="169"/>
      <c r="D19" s="169"/>
      <c r="E19" s="170"/>
      <c r="F19" s="59"/>
      <c r="G19" s="139"/>
      <c r="H19" s="139"/>
      <c r="I19" s="139"/>
      <c r="J19" s="139"/>
      <c r="K19" s="96"/>
    </row>
    <row r="20" spans="1:11" ht="13.5" thickBot="1" x14ac:dyDescent="0.25">
      <c r="A20" s="42"/>
      <c r="B20" s="100" t="s">
        <v>3</v>
      </c>
      <c r="C20" s="101" t="s">
        <v>7</v>
      </c>
      <c r="D20" s="100" t="s">
        <v>12</v>
      </c>
      <c r="E20" s="100" t="s">
        <v>5</v>
      </c>
      <c r="F20" s="59"/>
      <c r="G20" s="138"/>
      <c r="H20" s="138"/>
      <c r="I20" s="138"/>
      <c r="J20" s="138"/>
      <c r="K20" s="96"/>
    </row>
    <row r="21" spans="1:11" x14ac:dyDescent="0.2">
      <c r="A21" s="140" t="s">
        <v>19</v>
      </c>
      <c r="B21" s="141">
        <v>2000</v>
      </c>
      <c r="C21" s="142">
        <v>80</v>
      </c>
      <c r="D21" s="58">
        <v>1.25</v>
      </c>
      <c r="E21" s="16">
        <f>C21*1.5*D21</f>
        <v>150</v>
      </c>
      <c r="F21" s="59"/>
      <c r="G21" s="128"/>
      <c r="H21" s="128"/>
      <c r="I21" s="129"/>
      <c r="J21" s="130"/>
      <c r="K21" s="96"/>
    </row>
    <row r="22" spans="1:11" x14ac:dyDescent="0.2">
      <c r="A22" s="140" t="s">
        <v>20</v>
      </c>
      <c r="B22" s="143">
        <v>15000</v>
      </c>
      <c r="C22" s="144">
        <v>80</v>
      </c>
      <c r="D22" s="23">
        <v>1.25</v>
      </c>
      <c r="E22" s="18">
        <f>B22*C22*0.0006*D22</f>
        <v>899.99999999999989</v>
      </c>
      <c r="F22" s="59"/>
      <c r="G22" s="128"/>
      <c r="H22" s="128"/>
      <c r="I22" s="129"/>
      <c r="J22" s="130"/>
      <c r="K22" s="96"/>
    </row>
    <row r="23" spans="1:11" x14ac:dyDescent="0.2">
      <c r="A23" s="140" t="s">
        <v>21</v>
      </c>
      <c r="B23" s="145">
        <v>87500</v>
      </c>
      <c r="C23" s="144">
        <v>80</v>
      </c>
      <c r="D23" s="23">
        <v>1.25</v>
      </c>
      <c r="E23" s="56">
        <f>C23*((B23*0.00012)+12)*D23</f>
        <v>2250</v>
      </c>
      <c r="F23" s="59"/>
      <c r="G23" s="128"/>
      <c r="H23" s="128"/>
      <c r="I23" s="129"/>
      <c r="J23" s="130"/>
      <c r="K23" s="96"/>
    </row>
    <row r="24" spans="1:11" ht="13.5" thickBot="1" x14ac:dyDescent="0.25">
      <c r="A24" s="140" t="s">
        <v>22</v>
      </c>
      <c r="B24" s="146">
        <v>137500</v>
      </c>
      <c r="C24" s="147">
        <v>80</v>
      </c>
      <c r="D24" s="24">
        <v>1.25</v>
      </c>
      <c r="E24" s="20">
        <f>C24*24*D24</f>
        <v>2400</v>
      </c>
      <c r="F24" s="59"/>
      <c r="G24" s="96"/>
      <c r="H24" s="96"/>
      <c r="I24" s="96"/>
      <c r="J24" s="96"/>
      <c r="K24" s="96"/>
    </row>
    <row r="25" spans="1:11" x14ac:dyDescent="0.2">
      <c r="B25" s="59"/>
      <c r="C25" s="59"/>
      <c r="D25" s="59"/>
      <c r="E25" s="59"/>
      <c r="F25" s="59"/>
      <c r="G25" s="59"/>
    </row>
    <row r="26" spans="1:11" ht="13.5" thickBot="1" x14ac:dyDescent="0.25">
      <c r="B26" s="59"/>
      <c r="C26" s="59"/>
      <c r="D26" s="59"/>
      <c r="E26" s="59"/>
      <c r="F26" s="59"/>
      <c r="G26" s="59"/>
    </row>
    <row r="27" spans="1:11" ht="13.5" thickBot="1" x14ac:dyDescent="0.25">
      <c r="A27" s="42"/>
      <c r="B27" s="168" t="s">
        <v>23</v>
      </c>
      <c r="C27" s="169"/>
      <c r="D27" s="170"/>
      <c r="E27" s="139"/>
      <c r="F27" s="139"/>
      <c r="G27" s="139"/>
      <c r="H27" s="25"/>
      <c r="I27" s="25"/>
      <c r="J27" s="25"/>
    </row>
    <row r="28" spans="1:11" ht="13.5" thickBot="1" x14ac:dyDescent="0.25">
      <c r="A28" s="42"/>
      <c r="B28" s="60" t="s">
        <v>3</v>
      </c>
      <c r="C28" s="61"/>
      <c r="D28" s="62" t="s">
        <v>24</v>
      </c>
      <c r="E28" s="138"/>
      <c r="F28" s="96"/>
      <c r="G28" s="138"/>
      <c r="H28" s="26"/>
      <c r="I28" s="5"/>
      <c r="J28" s="5"/>
    </row>
    <row r="29" spans="1:11" x14ac:dyDescent="0.2">
      <c r="A29" s="42" t="s">
        <v>32</v>
      </c>
      <c r="B29" s="54">
        <v>5000</v>
      </c>
      <c r="C29" s="58"/>
      <c r="D29" s="16">
        <v>227.97</v>
      </c>
      <c r="E29" s="129"/>
      <c r="F29" s="96"/>
      <c r="G29" s="130"/>
      <c r="H29" s="27"/>
      <c r="I29" s="5"/>
      <c r="J29" s="5"/>
    </row>
    <row r="30" spans="1:11" x14ac:dyDescent="0.2">
      <c r="A30" s="42" t="s">
        <v>25</v>
      </c>
      <c r="B30" s="55">
        <v>30000</v>
      </c>
      <c r="C30" s="23"/>
      <c r="D30" s="18">
        <f>117.41+(0.0157943*B30)</f>
        <v>591.23900000000003</v>
      </c>
      <c r="E30" s="129"/>
      <c r="F30" s="96"/>
      <c r="G30" s="130"/>
      <c r="H30" s="27"/>
      <c r="I30" s="5"/>
      <c r="J30" s="5"/>
    </row>
    <row r="31" spans="1:11" x14ac:dyDescent="0.2">
      <c r="A31" s="42" t="s">
        <v>21</v>
      </c>
      <c r="B31" s="76">
        <v>87500</v>
      </c>
      <c r="C31" s="23"/>
      <c r="D31" s="56">
        <f>163.267+(0.01396*B31)</f>
        <v>1384.7670000000001</v>
      </c>
      <c r="E31" s="129"/>
      <c r="F31" s="96"/>
      <c r="G31" s="130"/>
      <c r="H31" s="27"/>
      <c r="I31" s="5"/>
      <c r="J31" s="5"/>
    </row>
    <row r="32" spans="1:11" ht="13.5" thickBot="1" x14ac:dyDescent="0.25">
      <c r="A32" s="42" t="s">
        <v>22</v>
      </c>
      <c r="B32" s="64">
        <v>137500</v>
      </c>
      <c r="C32" s="24"/>
      <c r="D32" s="20">
        <v>1599.26</v>
      </c>
      <c r="E32" s="129"/>
      <c r="F32" s="96"/>
      <c r="G32" s="130"/>
      <c r="H32" s="27"/>
      <c r="I32" s="5"/>
      <c r="J32" s="5"/>
    </row>
    <row r="33" spans="1:10" x14ac:dyDescent="0.2">
      <c r="B33" s="59"/>
      <c r="C33" s="59"/>
      <c r="D33" s="59"/>
      <c r="E33" s="96"/>
      <c r="F33" s="96"/>
      <c r="G33" s="96"/>
      <c r="H33" s="5"/>
      <c r="I33" s="5"/>
      <c r="J33" s="5"/>
    </row>
    <row r="34" spans="1:10" ht="13.5" thickBot="1" x14ac:dyDescent="0.25">
      <c r="B34" s="59"/>
      <c r="C34" s="59"/>
      <c r="D34" s="59"/>
      <c r="E34" s="96"/>
      <c r="F34" s="96"/>
      <c r="G34" s="96"/>
      <c r="H34" s="5"/>
      <c r="I34" s="5"/>
      <c r="J34" s="5"/>
    </row>
    <row r="35" spans="1:10" ht="13.5" thickBot="1" x14ac:dyDescent="0.25">
      <c r="A35" s="42"/>
      <c r="B35" s="168" t="s">
        <v>26</v>
      </c>
      <c r="C35" s="169"/>
      <c r="D35" s="170"/>
      <c r="E35" s="139"/>
      <c r="F35" s="139"/>
      <c r="G35" s="139"/>
      <c r="H35" s="25"/>
      <c r="I35" s="25"/>
      <c r="J35" s="25"/>
    </row>
    <row r="36" spans="1:10" ht="13.5" thickBot="1" x14ac:dyDescent="0.25">
      <c r="A36" s="42"/>
      <c r="B36" s="60" t="s">
        <v>3</v>
      </c>
      <c r="C36" s="61"/>
      <c r="D36" s="62" t="s">
        <v>5</v>
      </c>
      <c r="E36" s="138"/>
      <c r="F36" s="96"/>
      <c r="G36" s="138"/>
      <c r="H36" s="26"/>
      <c r="I36" s="5"/>
      <c r="J36" s="5"/>
    </row>
    <row r="37" spans="1:10" x14ac:dyDescent="0.2">
      <c r="A37" s="42" t="s">
        <v>27</v>
      </c>
      <c r="B37" s="54">
        <v>60000</v>
      </c>
      <c r="C37" s="58"/>
      <c r="D37" s="16">
        <f>302.94+(0.0665*B37)</f>
        <v>4292.9399999999996</v>
      </c>
      <c r="E37" s="129"/>
      <c r="F37" s="96"/>
      <c r="G37" s="150"/>
      <c r="H37" s="5"/>
      <c r="I37" s="5"/>
      <c r="J37" s="5"/>
    </row>
    <row r="38" spans="1:10" x14ac:dyDescent="0.2">
      <c r="A38" s="42" t="s">
        <v>28</v>
      </c>
      <c r="B38" s="76">
        <v>87500</v>
      </c>
      <c r="C38" s="23"/>
      <c r="D38" s="56">
        <v>4957.9399999999996</v>
      </c>
      <c r="E38" s="129"/>
      <c r="F38" s="96"/>
      <c r="G38" s="150"/>
      <c r="H38" s="5"/>
      <c r="I38" s="5"/>
      <c r="J38" s="5"/>
    </row>
    <row r="39" spans="1:10" x14ac:dyDescent="0.2">
      <c r="A39" s="42" t="s">
        <v>29</v>
      </c>
      <c r="B39" s="55">
        <v>125000</v>
      </c>
      <c r="C39" s="23"/>
      <c r="D39" s="18">
        <v>4957.9399999999996</v>
      </c>
      <c r="E39" s="129"/>
      <c r="F39" s="96"/>
      <c r="G39" s="150"/>
      <c r="H39" s="5"/>
      <c r="I39" s="5"/>
      <c r="J39" s="5"/>
    </row>
    <row r="40" spans="1:10" ht="13.5" thickBot="1" x14ac:dyDescent="0.25">
      <c r="A40" s="42" t="s">
        <v>30</v>
      </c>
      <c r="B40" s="64">
        <v>137500</v>
      </c>
      <c r="C40" s="24"/>
      <c r="D40" s="20">
        <v>4957.9399999999996</v>
      </c>
      <c r="E40" s="129"/>
      <c r="F40" s="96"/>
      <c r="G40" s="150"/>
      <c r="H40" s="5"/>
      <c r="I40" s="5"/>
      <c r="J40" s="5"/>
    </row>
    <row r="41" spans="1:10" x14ac:dyDescent="0.2">
      <c r="B41" s="59"/>
      <c r="C41" s="59"/>
      <c r="D41" s="59"/>
      <c r="E41" s="96"/>
      <c r="F41" s="96"/>
      <c r="G41" s="96"/>
      <c r="H41" s="5"/>
      <c r="I41" s="5"/>
      <c r="J41" s="5"/>
    </row>
    <row r="42" spans="1:10" ht="13.5" thickBot="1" x14ac:dyDescent="0.25">
      <c r="B42" s="59"/>
      <c r="C42" s="59"/>
      <c r="D42" s="59"/>
      <c r="E42" s="96"/>
      <c r="F42" s="96"/>
      <c r="G42" s="96"/>
    </row>
    <row r="43" spans="1:10" ht="13.5" thickBot="1" x14ac:dyDescent="0.25">
      <c r="B43" s="168" t="s">
        <v>31</v>
      </c>
      <c r="C43" s="169"/>
      <c r="D43" s="170"/>
      <c r="E43" s="139"/>
      <c r="F43" s="139"/>
      <c r="G43" s="139"/>
    </row>
    <row r="44" spans="1:10" ht="13.5" thickBot="1" x14ac:dyDescent="0.25">
      <c r="B44" s="60" t="s">
        <v>3</v>
      </c>
      <c r="C44" s="61"/>
      <c r="D44" s="62" t="s">
        <v>5</v>
      </c>
      <c r="E44" s="138"/>
      <c r="F44" s="96"/>
      <c r="G44" s="138"/>
    </row>
    <row r="45" spans="1:10" x14ac:dyDescent="0.2">
      <c r="A45" s="42" t="s">
        <v>32</v>
      </c>
      <c r="B45" s="54">
        <v>6000</v>
      </c>
      <c r="C45" s="58"/>
      <c r="D45" s="16">
        <f>92.02</f>
        <v>92.02</v>
      </c>
      <c r="E45" s="129"/>
      <c r="F45" s="96"/>
      <c r="G45" s="130"/>
    </row>
    <row r="46" spans="1:10" x14ac:dyDescent="0.2">
      <c r="A46" s="42" t="s">
        <v>33</v>
      </c>
      <c r="B46" s="76">
        <v>87500</v>
      </c>
      <c r="C46" s="23"/>
      <c r="D46" s="56">
        <f>0.013147*B46</f>
        <v>1150.3625</v>
      </c>
      <c r="E46" s="129"/>
      <c r="F46" s="96"/>
      <c r="G46" s="130"/>
    </row>
    <row r="47" spans="1:10" ht="13.5" thickBot="1" x14ac:dyDescent="0.25">
      <c r="A47" s="42" t="s">
        <v>34</v>
      </c>
      <c r="B47" s="64">
        <v>137500</v>
      </c>
      <c r="C47" s="24"/>
      <c r="D47" s="20">
        <v>1577.61</v>
      </c>
      <c r="E47" s="129"/>
      <c r="F47" s="96"/>
      <c r="G47" s="130"/>
    </row>
    <row r="48" spans="1:10" x14ac:dyDescent="0.2">
      <c r="B48" s="59"/>
      <c r="C48" s="59"/>
      <c r="D48" s="59"/>
      <c r="E48" s="96"/>
      <c r="F48" s="96"/>
      <c r="G48" s="96"/>
    </row>
  </sheetData>
  <mergeCells count="15">
    <mergeCell ref="B13:E13"/>
    <mergeCell ref="B19:E19"/>
    <mergeCell ref="B27:D27"/>
    <mergeCell ref="B43:D43"/>
    <mergeCell ref="B35:D35"/>
    <mergeCell ref="B1:N1"/>
    <mergeCell ref="B6:N6"/>
    <mergeCell ref="B7:B8"/>
    <mergeCell ref="C7:C8"/>
    <mergeCell ref="D7:D8"/>
    <mergeCell ref="E7:E8"/>
    <mergeCell ref="F7:F8"/>
    <mergeCell ref="G7:J7"/>
    <mergeCell ref="K7:N7"/>
    <mergeCell ref="B2:N2"/>
  </mergeCells>
  <printOptions horizontalCentered="1"/>
  <pageMargins left="0.39370078740157483" right="0.39370078740157483" top="0.59055118110236227" bottom="0.27559055118110237" header="0" footer="0"/>
  <pageSetup scale="9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48"/>
  <sheetViews>
    <sheetView topLeftCell="A10" zoomScaleNormal="100" workbookViewId="0">
      <selection activeCell="G36" sqref="G36"/>
    </sheetView>
  </sheetViews>
  <sheetFormatPr defaultColWidth="11.42578125" defaultRowHeight="12.75" x14ac:dyDescent="0.2"/>
  <cols>
    <col min="1" max="1" width="22.28515625" style="40" customWidth="1"/>
    <col min="2" max="2" width="13.7109375" style="1" customWidth="1"/>
    <col min="3" max="3" width="11.7109375" style="1" customWidth="1"/>
    <col min="4" max="4" width="13.140625" style="1" customWidth="1"/>
    <col min="5" max="5" width="13.28515625" style="1" customWidth="1"/>
    <col min="6" max="6" width="15.85546875" style="1" customWidth="1"/>
    <col min="7" max="7" width="13.140625" style="1" bestFit="1" customWidth="1"/>
    <col min="8" max="8" width="12.7109375" style="1" customWidth="1"/>
    <col min="9" max="9" width="18.7109375" style="1" bestFit="1" customWidth="1"/>
    <col min="10" max="10" width="16.85546875" style="1" bestFit="1" customWidth="1"/>
    <col min="11" max="11" width="15.28515625" style="1" bestFit="1" customWidth="1"/>
    <col min="12" max="12" width="12.7109375" style="1" customWidth="1"/>
    <col min="13" max="13" width="18.7109375" style="1" bestFit="1" customWidth="1"/>
    <col min="14" max="14" width="16.85546875" style="1" bestFit="1" customWidth="1"/>
    <col min="15" max="15" width="12.85546875" style="1" customWidth="1"/>
    <col min="16" max="16" width="11.42578125" style="1" customWidth="1"/>
    <col min="17" max="17" width="15.7109375" style="1" customWidth="1"/>
    <col min="18" max="16384" width="11.42578125" style="1"/>
  </cols>
  <sheetData>
    <row r="1" spans="1:14" ht="30.75" customHeight="1" x14ac:dyDescent="0.2">
      <c r="B1" s="152" t="s">
        <v>15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13.5" customHeight="1" x14ac:dyDescent="0.2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ht="13.5" customHeight="1" x14ac:dyDescent="0.2">
      <c r="B3" s="82" t="s">
        <v>39</v>
      </c>
      <c r="C3" s="83">
        <v>3</v>
      </c>
      <c r="D3" s="45"/>
      <c r="E3" s="85" t="s">
        <v>40</v>
      </c>
      <c r="F3" s="86">
        <v>65000</v>
      </c>
      <c r="G3" s="87" t="s">
        <v>41</v>
      </c>
      <c r="H3" s="86">
        <v>75000</v>
      </c>
      <c r="I3" s="88" t="s">
        <v>42</v>
      </c>
      <c r="J3" s="108" t="s">
        <v>43</v>
      </c>
      <c r="K3" s="89">
        <f>(F3+H3)/2</f>
        <v>70000</v>
      </c>
      <c r="L3" s="90" t="s">
        <v>3</v>
      </c>
      <c r="M3" s="44"/>
      <c r="N3" s="44"/>
    </row>
    <row r="4" spans="1:14" ht="13.5" customHeight="1" thickBot="1" x14ac:dyDescent="0.25">
      <c r="B4" s="10"/>
      <c r="C4" s="10"/>
      <c r="D4" s="10"/>
      <c r="E4" s="10"/>
      <c r="F4" s="10"/>
      <c r="G4" s="10"/>
      <c r="H4" s="10"/>
      <c r="I4" s="10"/>
      <c r="J4" s="10"/>
      <c r="K4" s="11"/>
      <c r="L4" s="10"/>
    </row>
    <row r="5" spans="1:14" ht="15" customHeight="1" thickBot="1" x14ac:dyDescent="0.25">
      <c r="B5" s="153" t="s">
        <v>6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5"/>
    </row>
    <row r="6" spans="1:14" ht="15" customHeight="1" thickBot="1" x14ac:dyDescent="0.25">
      <c r="B6" s="156" t="s">
        <v>3</v>
      </c>
      <c r="C6" s="158" t="s">
        <v>1</v>
      </c>
      <c r="D6" s="158" t="s">
        <v>7</v>
      </c>
      <c r="E6" s="158" t="s">
        <v>8</v>
      </c>
      <c r="F6" s="160" t="s">
        <v>2</v>
      </c>
      <c r="G6" s="162" t="s">
        <v>37</v>
      </c>
      <c r="H6" s="163"/>
      <c r="I6" s="163"/>
      <c r="J6" s="164"/>
      <c r="K6" s="162" t="s">
        <v>38</v>
      </c>
      <c r="L6" s="163"/>
      <c r="M6" s="163"/>
      <c r="N6" s="164"/>
    </row>
    <row r="7" spans="1:14" ht="51.75" customHeight="1" thickBot="1" x14ac:dyDescent="0.25">
      <c r="B7" s="157"/>
      <c r="C7" s="159"/>
      <c r="D7" s="159"/>
      <c r="E7" s="159"/>
      <c r="F7" s="161"/>
      <c r="G7" s="37" t="s">
        <v>9</v>
      </c>
      <c r="H7" s="38" t="s">
        <v>14</v>
      </c>
      <c r="I7" s="38" t="s">
        <v>16</v>
      </c>
      <c r="J7" s="39" t="s">
        <v>17</v>
      </c>
      <c r="K7" s="39" t="s">
        <v>13</v>
      </c>
      <c r="L7" s="38" t="s">
        <v>14</v>
      </c>
      <c r="M7" s="38" t="s">
        <v>16</v>
      </c>
      <c r="N7" s="39" t="s">
        <v>17</v>
      </c>
    </row>
    <row r="8" spans="1:14" ht="26.25" thickBot="1" x14ac:dyDescent="0.25">
      <c r="A8" s="109" t="s">
        <v>36</v>
      </c>
      <c r="B8" s="84">
        <v>70000</v>
      </c>
      <c r="C8" s="119">
        <v>1</v>
      </c>
      <c r="D8" s="22">
        <v>1.2</v>
      </c>
      <c r="E8" s="43">
        <v>0.9</v>
      </c>
      <c r="F8" s="22" t="s">
        <v>0</v>
      </c>
      <c r="G8" s="28">
        <v>1</v>
      </c>
      <c r="H8" s="121">
        <f>+$B$8/100*$C$8*$E$8*$D$8*G8</f>
        <v>756</v>
      </c>
      <c r="I8" s="105">
        <f>H8*(1-0.1966)</f>
        <v>607.37040000000002</v>
      </c>
      <c r="J8" s="106">
        <f>+I8*0.95</f>
        <v>577.00188000000003</v>
      </c>
      <c r="K8" s="28">
        <v>0.95</v>
      </c>
      <c r="L8" s="121">
        <f>+$B$8/100*$C$8*$E$8*$D$8*K8</f>
        <v>718.19999999999993</v>
      </c>
      <c r="M8" s="106">
        <f>L8*(1-0.1966)</f>
        <v>577.00187999999991</v>
      </c>
      <c r="N8" s="107">
        <f>M8*0.95</f>
        <v>548.1517859999999</v>
      </c>
    </row>
    <row r="9" spans="1:14" ht="26.25" thickBot="1" x14ac:dyDescent="0.25">
      <c r="A9" s="110" t="s">
        <v>35</v>
      </c>
      <c r="B9" s="81">
        <v>70000</v>
      </c>
      <c r="C9" s="120">
        <v>1</v>
      </c>
      <c r="D9" s="111">
        <v>1.43</v>
      </c>
      <c r="E9" s="112">
        <v>0.9</v>
      </c>
      <c r="F9" s="111" t="s">
        <v>0</v>
      </c>
      <c r="G9" s="29">
        <v>1</v>
      </c>
      <c r="H9" s="122">
        <f>+$B$9/100*$C$9*$E$9*$D$9*G9</f>
        <v>900.9</v>
      </c>
      <c r="I9" s="116">
        <f t="shared" ref="I9" si="0">H9*(1-0.1966)</f>
        <v>723.78305999999998</v>
      </c>
      <c r="J9" s="117">
        <f t="shared" ref="J9" si="1">+I9*0.95</f>
        <v>687.59390699999994</v>
      </c>
      <c r="K9" s="29">
        <v>0.95</v>
      </c>
      <c r="L9" s="122">
        <f>+$B$9/100*$C$9*$E$9*$D$9*K9</f>
        <v>855.8549999999999</v>
      </c>
      <c r="M9" s="117">
        <f t="shared" ref="M9" si="2">L9*(1-0.1966)</f>
        <v>687.59390699999994</v>
      </c>
      <c r="N9" s="118">
        <f t="shared" ref="N9" si="3">M9*0.95</f>
        <v>653.21421164999992</v>
      </c>
    </row>
    <row r="10" spans="1:14" x14ac:dyDescent="0.2">
      <c r="B10" s="3"/>
      <c r="C10" s="3"/>
      <c r="D10" s="3"/>
      <c r="E10" s="3"/>
      <c r="F10" s="13"/>
      <c r="G10" s="13"/>
      <c r="H10" s="13"/>
      <c r="I10" s="6"/>
      <c r="J10" s="6"/>
      <c r="K10" s="6"/>
      <c r="L10" s="14"/>
      <c r="M10" s="4"/>
    </row>
    <row r="11" spans="1:14" ht="13.5" thickBot="1" x14ac:dyDescent="0.25">
      <c r="B11" s="13"/>
      <c r="C11" s="13"/>
      <c r="D11" s="13"/>
      <c r="E11" s="13"/>
      <c r="F11" s="13"/>
      <c r="G11" s="13"/>
      <c r="H11" s="3"/>
      <c r="I11" s="7"/>
      <c r="J11" s="7"/>
      <c r="L11" s="8"/>
    </row>
    <row r="12" spans="1:14" ht="13.5" customHeight="1" thickBot="1" x14ac:dyDescent="0.25">
      <c r="B12" s="174" t="s">
        <v>11</v>
      </c>
      <c r="C12" s="175"/>
      <c r="D12" s="175"/>
      <c r="E12" s="176"/>
      <c r="F12" s="59"/>
      <c r="G12" s="59"/>
      <c r="L12" s="4"/>
    </row>
    <row r="13" spans="1:14" ht="13.5" thickBot="1" x14ac:dyDescent="0.25">
      <c r="B13" s="91" t="s">
        <v>3</v>
      </c>
      <c r="C13" s="63" t="s">
        <v>10</v>
      </c>
      <c r="D13" s="92" t="s">
        <v>7</v>
      </c>
      <c r="E13" s="93" t="s">
        <v>4</v>
      </c>
      <c r="F13" s="59"/>
      <c r="G13" s="59"/>
    </row>
    <row r="14" spans="1:14" ht="13.5" hidden="1" thickBot="1" x14ac:dyDescent="0.25">
      <c r="B14" s="94">
        <v>91051</v>
      </c>
      <c r="C14" s="59"/>
      <c r="D14" s="59"/>
      <c r="E14" s="95">
        <f t="shared" ref="E14:E15" si="4">B14*$C$16*$D$16</f>
        <v>1816.4674500000001</v>
      </c>
      <c r="F14" s="59"/>
      <c r="G14" s="59"/>
    </row>
    <row r="15" spans="1:14" ht="13.5" hidden="1" thickBot="1" x14ac:dyDescent="0.25">
      <c r="B15" s="94">
        <v>109149</v>
      </c>
      <c r="C15" s="96"/>
      <c r="D15" s="97"/>
      <c r="E15" s="95">
        <f t="shared" si="4"/>
        <v>2177.5225499999997</v>
      </c>
      <c r="F15" s="59"/>
      <c r="G15" s="59"/>
    </row>
    <row r="16" spans="1:14" ht="13.5" thickBot="1" x14ac:dyDescent="0.25">
      <c r="B16" s="81">
        <v>70000</v>
      </c>
      <c r="C16" s="98">
        <v>3.5000000000000003E-2</v>
      </c>
      <c r="D16" s="99">
        <v>0.56999999999999995</v>
      </c>
      <c r="E16" s="65">
        <f>B16*$C$16*$D$16</f>
        <v>1396.5000000000002</v>
      </c>
      <c r="F16" s="59"/>
      <c r="G16" s="59"/>
    </row>
    <row r="17" spans="1:10" ht="13.5" thickBot="1" x14ac:dyDescent="0.25">
      <c r="B17" s="59"/>
      <c r="C17" s="59"/>
      <c r="D17" s="59"/>
      <c r="E17" s="59"/>
      <c r="F17" s="59"/>
      <c r="G17" s="59"/>
    </row>
    <row r="18" spans="1:10" ht="13.5" thickBot="1" x14ac:dyDescent="0.25">
      <c r="A18" s="41"/>
      <c r="B18" s="168" t="s">
        <v>18</v>
      </c>
      <c r="C18" s="169"/>
      <c r="D18" s="169"/>
      <c r="E18" s="170"/>
      <c r="F18" s="59"/>
      <c r="G18" s="59"/>
    </row>
    <row r="19" spans="1:10" ht="13.5" thickBot="1" x14ac:dyDescent="0.25">
      <c r="A19" s="42"/>
      <c r="B19" s="100" t="s">
        <v>3</v>
      </c>
      <c r="C19" s="101" t="s">
        <v>7</v>
      </c>
      <c r="D19" s="100" t="s">
        <v>12</v>
      </c>
      <c r="E19" s="100" t="s">
        <v>5</v>
      </c>
      <c r="F19" s="59"/>
      <c r="G19" s="59"/>
    </row>
    <row r="20" spans="1:10" x14ac:dyDescent="0.2">
      <c r="A20" s="137" t="s">
        <v>19</v>
      </c>
      <c r="B20" s="135">
        <v>2000</v>
      </c>
      <c r="C20" s="134">
        <v>80</v>
      </c>
      <c r="D20" s="58">
        <v>1.25</v>
      </c>
      <c r="E20" s="16">
        <f>C20*1.5*D20</f>
        <v>150</v>
      </c>
      <c r="F20" s="59"/>
      <c r="G20" s="59"/>
    </row>
    <row r="21" spans="1:10" x14ac:dyDescent="0.2">
      <c r="A21" s="137" t="s">
        <v>20</v>
      </c>
      <c r="B21" s="132">
        <v>15000</v>
      </c>
      <c r="C21" s="136">
        <v>80</v>
      </c>
      <c r="D21" s="23">
        <v>1.25</v>
      </c>
      <c r="E21" s="18">
        <f>B21*C21*0.0006*D21</f>
        <v>899.99999999999989</v>
      </c>
      <c r="F21" s="59"/>
      <c r="G21" s="59"/>
    </row>
    <row r="22" spans="1:10" x14ac:dyDescent="0.2">
      <c r="A22" s="137" t="s">
        <v>21</v>
      </c>
      <c r="B22" s="131">
        <v>70000</v>
      </c>
      <c r="C22" s="136">
        <v>80</v>
      </c>
      <c r="D22" s="23">
        <v>1.25</v>
      </c>
      <c r="E22" s="56">
        <f>C22*((B22*0.00012)+12)*D22</f>
        <v>2040</v>
      </c>
      <c r="F22" s="59"/>
      <c r="G22" s="59"/>
    </row>
    <row r="23" spans="1:10" ht="13.5" thickBot="1" x14ac:dyDescent="0.25">
      <c r="A23" s="137" t="s">
        <v>22</v>
      </c>
      <c r="B23" s="151">
        <v>137500</v>
      </c>
      <c r="C23" s="149">
        <v>80</v>
      </c>
      <c r="D23" s="24">
        <v>1.25</v>
      </c>
      <c r="E23" s="20">
        <f>C23*24*D23</f>
        <v>2400</v>
      </c>
      <c r="F23" s="59"/>
      <c r="G23" s="59"/>
    </row>
    <row r="24" spans="1:10" x14ac:dyDescent="0.2">
      <c r="B24" s="59"/>
      <c r="C24" s="59"/>
      <c r="D24" s="59"/>
      <c r="E24" s="59"/>
      <c r="F24" s="59"/>
      <c r="G24" s="59"/>
    </row>
    <row r="25" spans="1:10" ht="13.5" thickBot="1" x14ac:dyDescent="0.25">
      <c r="B25" s="59"/>
      <c r="C25" s="59"/>
      <c r="D25" s="59"/>
      <c r="E25" s="96"/>
      <c r="F25" s="96"/>
      <c r="G25" s="96"/>
    </row>
    <row r="26" spans="1:10" ht="13.5" thickBot="1" x14ac:dyDescent="0.25">
      <c r="A26" s="42"/>
      <c r="B26" s="125" t="s">
        <v>23</v>
      </c>
      <c r="C26" s="126"/>
      <c r="D26" s="127"/>
      <c r="E26" s="139"/>
      <c r="F26" s="139"/>
      <c r="G26" s="139"/>
      <c r="H26" s="25"/>
      <c r="I26" s="25"/>
      <c r="J26" s="25"/>
    </row>
    <row r="27" spans="1:10" ht="13.5" thickBot="1" x14ac:dyDescent="0.25">
      <c r="A27" s="42"/>
      <c r="B27" s="60" t="s">
        <v>3</v>
      </c>
      <c r="C27" s="61"/>
      <c r="D27" s="62" t="s">
        <v>24</v>
      </c>
      <c r="E27" s="138"/>
      <c r="F27" s="96"/>
      <c r="G27" s="138"/>
      <c r="H27" s="26"/>
      <c r="I27" s="5"/>
      <c r="J27" s="5"/>
    </row>
    <row r="28" spans="1:10" x14ac:dyDescent="0.2">
      <c r="A28" s="42" t="s">
        <v>32</v>
      </c>
      <c r="B28" s="54">
        <v>5000</v>
      </c>
      <c r="C28" s="58"/>
      <c r="D28" s="16">
        <v>227.97</v>
      </c>
      <c r="E28" s="129"/>
      <c r="F28" s="96"/>
      <c r="G28" s="130"/>
      <c r="H28" s="27"/>
      <c r="I28" s="5"/>
      <c r="J28" s="5"/>
    </row>
    <row r="29" spans="1:10" x14ac:dyDescent="0.2">
      <c r="A29" s="42" t="s">
        <v>25</v>
      </c>
      <c r="B29" s="55">
        <v>30000</v>
      </c>
      <c r="C29" s="23"/>
      <c r="D29" s="18">
        <f>117.41+(0.0157943*B29)</f>
        <v>591.23900000000003</v>
      </c>
      <c r="E29" s="129"/>
      <c r="F29" s="96"/>
      <c r="G29" s="130"/>
      <c r="H29" s="27"/>
      <c r="I29" s="5"/>
      <c r="J29" s="5"/>
    </row>
    <row r="30" spans="1:10" x14ac:dyDescent="0.2">
      <c r="A30" s="42" t="s">
        <v>21</v>
      </c>
      <c r="B30" s="80">
        <v>70000</v>
      </c>
      <c r="C30" s="23"/>
      <c r="D30" s="56">
        <f>163.267+(0.01396*B30)</f>
        <v>1140.4670000000001</v>
      </c>
      <c r="E30" s="129"/>
      <c r="F30" s="96"/>
      <c r="G30" s="130"/>
      <c r="H30" s="27"/>
      <c r="I30" s="5"/>
      <c r="J30" s="5"/>
    </row>
    <row r="31" spans="1:10" ht="13.5" thickBot="1" x14ac:dyDescent="0.25">
      <c r="A31" s="42" t="s">
        <v>22</v>
      </c>
      <c r="B31" s="64">
        <v>137500</v>
      </c>
      <c r="C31" s="24"/>
      <c r="D31" s="20">
        <v>1599.26</v>
      </c>
      <c r="E31" s="129"/>
      <c r="F31" s="96"/>
      <c r="G31" s="130"/>
      <c r="H31" s="27"/>
      <c r="I31" s="5"/>
      <c r="J31" s="5"/>
    </row>
    <row r="32" spans="1:10" x14ac:dyDescent="0.2">
      <c r="B32" s="59"/>
      <c r="C32" s="59"/>
      <c r="D32" s="59"/>
      <c r="E32" s="96"/>
      <c r="F32" s="96"/>
      <c r="G32" s="96"/>
      <c r="H32" s="5"/>
      <c r="I32" s="5"/>
      <c r="J32" s="5"/>
    </row>
    <row r="33" spans="1:10" ht="13.5" thickBot="1" x14ac:dyDescent="0.25">
      <c r="B33" s="59"/>
      <c r="C33" s="59"/>
      <c r="D33" s="59"/>
      <c r="E33" s="96"/>
      <c r="F33" s="96"/>
      <c r="G33" s="96"/>
      <c r="H33" s="5"/>
      <c r="I33" s="5"/>
      <c r="J33" s="5"/>
    </row>
    <row r="34" spans="1:10" ht="13.5" thickBot="1" x14ac:dyDescent="0.25">
      <c r="A34" s="42"/>
      <c r="B34" s="125" t="s">
        <v>26</v>
      </c>
      <c r="C34" s="126"/>
      <c r="D34" s="127"/>
      <c r="E34" s="139"/>
      <c r="F34" s="139"/>
      <c r="G34" s="139"/>
      <c r="H34" s="25"/>
      <c r="I34" s="25"/>
      <c r="J34" s="25"/>
    </row>
    <row r="35" spans="1:10" ht="13.5" thickBot="1" x14ac:dyDescent="0.25">
      <c r="A35" s="42"/>
      <c r="B35" s="60" t="s">
        <v>3</v>
      </c>
      <c r="C35" s="61"/>
      <c r="D35" s="62" t="s">
        <v>5</v>
      </c>
      <c r="E35" s="138"/>
      <c r="F35" s="96"/>
      <c r="G35" s="138"/>
      <c r="H35" s="26"/>
      <c r="I35" s="5"/>
      <c r="J35" s="5"/>
    </row>
    <row r="36" spans="1:10" x14ac:dyDescent="0.2">
      <c r="A36" s="42" t="s">
        <v>27</v>
      </c>
      <c r="B36" s="54">
        <v>60000</v>
      </c>
      <c r="C36" s="58"/>
      <c r="D36" s="16">
        <f>302.94+(0.0665*B36)</f>
        <v>4292.9399999999996</v>
      </c>
      <c r="E36" s="129"/>
      <c r="F36" s="96"/>
      <c r="G36" s="150"/>
      <c r="H36" s="5"/>
      <c r="I36" s="5"/>
      <c r="J36" s="5"/>
    </row>
    <row r="37" spans="1:10" x14ac:dyDescent="0.2">
      <c r="A37" s="42" t="s">
        <v>28</v>
      </c>
      <c r="B37" s="80">
        <v>70000</v>
      </c>
      <c r="C37" s="23"/>
      <c r="D37" s="56">
        <v>4957.9399999999996</v>
      </c>
      <c r="E37" s="129"/>
      <c r="F37" s="96"/>
      <c r="G37" s="150"/>
      <c r="H37" s="5"/>
      <c r="I37" s="5"/>
      <c r="J37" s="5"/>
    </row>
    <row r="38" spans="1:10" x14ac:dyDescent="0.2">
      <c r="A38" s="42" t="s">
        <v>29</v>
      </c>
      <c r="B38" s="55">
        <v>125000</v>
      </c>
      <c r="C38" s="23"/>
      <c r="D38" s="18">
        <v>4957.9399999999996</v>
      </c>
      <c r="E38" s="129"/>
      <c r="F38" s="96"/>
      <c r="G38" s="150"/>
      <c r="H38" s="5"/>
      <c r="I38" s="5"/>
      <c r="J38" s="5"/>
    </row>
    <row r="39" spans="1:10" ht="13.5" thickBot="1" x14ac:dyDescent="0.25">
      <c r="A39" s="42" t="s">
        <v>30</v>
      </c>
      <c r="B39" s="64">
        <v>137500</v>
      </c>
      <c r="C39" s="24"/>
      <c r="D39" s="20">
        <v>4957.9399999999996</v>
      </c>
      <c r="E39" s="129"/>
      <c r="F39" s="96"/>
      <c r="G39" s="150"/>
      <c r="H39" s="5"/>
      <c r="I39" s="5"/>
      <c r="J39" s="5"/>
    </row>
    <row r="40" spans="1:10" x14ac:dyDescent="0.2">
      <c r="B40" s="59"/>
      <c r="C40" s="59"/>
      <c r="D40" s="59"/>
      <c r="E40" s="96"/>
      <c r="F40" s="96"/>
      <c r="G40" s="96"/>
      <c r="H40" s="5"/>
      <c r="I40" s="5"/>
      <c r="J40" s="5"/>
    </row>
    <row r="41" spans="1:10" ht="13.5" thickBot="1" x14ac:dyDescent="0.25">
      <c r="B41" s="59"/>
      <c r="C41" s="59"/>
      <c r="D41" s="59"/>
      <c r="E41" s="96"/>
      <c r="F41" s="96"/>
      <c r="G41" s="96"/>
    </row>
    <row r="42" spans="1:10" ht="13.5" thickBot="1" x14ac:dyDescent="0.25">
      <c r="B42" s="125" t="s">
        <v>31</v>
      </c>
      <c r="C42" s="126"/>
      <c r="D42" s="127"/>
      <c r="E42" s="139"/>
      <c r="F42" s="139"/>
      <c r="G42" s="139"/>
    </row>
    <row r="43" spans="1:10" ht="13.5" thickBot="1" x14ac:dyDescent="0.25">
      <c r="B43" s="60" t="s">
        <v>3</v>
      </c>
      <c r="C43" s="61"/>
      <c r="D43" s="62" t="s">
        <v>5</v>
      </c>
      <c r="E43" s="138"/>
      <c r="F43" s="96"/>
      <c r="G43" s="138"/>
    </row>
    <row r="44" spans="1:10" x14ac:dyDescent="0.2">
      <c r="A44" s="42" t="s">
        <v>32</v>
      </c>
      <c r="B44" s="54">
        <v>6000</v>
      </c>
      <c r="C44" s="58"/>
      <c r="D44" s="16">
        <f>92.02</f>
        <v>92.02</v>
      </c>
      <c r="E44" s="129"/>
      <c r="F44" s="96"/>
      <c r="G44" s="130"/>
    </row>
    <row r="45" spans="1:10" x14ac:dyDescent="0.2">
      <c r="A45" s="42" t="s">
        <v>33</v>
      </c>
      <c r="B45" s="80">
        <v>70000</v>
      </c>
      <c r="C45" s="23"/>
      <c r="D45" s="56">
        <f>0.013147*B45</f>
        <v>920.29000000000008</v>
      </c>
      <c r="E45" s="129"/>
      <c r="F45" s="96"/>
      <c r="G45" s="130"/>
    </row>
    <row r="46" spans="1:10" ht="13.5" thickBot="1" x14ac:dyDescent="0.25">
      <c r="A46" s="42" t="s">
        <v>34</v>
      </c>
      <c r="B46" s="64">
        <v>137500</v>
      </c>
      <c r="C46" s="24"/>
      <c r="D46" s="20">
        <v>1577.61</v>
      </c>
      <c r="E46" s="129"/>
      <c r="F46" s="96"/>
      <c r="G46" s="130"/>
    </row>
    <row r="47" spans="1:10" x14ac:dyDescent="0.2">
      <c r="B47" s="59"/>
      <c r="C47" s="59"/>
      <c r="D47" s="59"/>
      <c r="E47" s="96"/>
      <c r="F47" s="96"/>
      <c r="G47" s="96"/>
    </row>
    <row r="48" spans="1:10" x14ac:dyDescent="0.2">
      <c r="B48" s="59"/>
      <c r="C48" s="59"/>
      <c r="D48" s="59"/>
      <c r="E48" s="59"/>
      <c r="F48" s="59"/>
      <c r="G48" s="59"/>
    </row>
  </sheetData>
  <mergeCells count="11">
    <mergeCell ref="B12:E12"/>
    <mergeCell ref="B18:E18"/>
    <mergeCell ref="B1:N1"/>
    <mergeCell ref="B5:N5"/>
    <mergeCell ref="B6:B7"/>
    <mergeCell ref="C6:C7"/>
    <mergeCell ref="D6:D7"/>
    <mergeCell ref="E6:E7"/>
    <mergeCell ref="F6:F7"/>
    <mergeCell ref="G6:J6"/>
    <mergeCell ref="K6:N6"/>
  </mergeCells>
  <printOptions horizontalCentered="1"/>
  <pageMargins left="0.39370078740157483" right="0.39370078740157483" top="0.59055118110236227" bottom="0.27559055118110237" header="0" footer="0"/>
  <pageSetup scale="9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RG1_BCN Port Tariff</vt:lpstr>
      <vt:lpstr>RG2_BCN Port Tariff</vt:lpstr>
      <vt:lpstr>RG3_BCN Port Tariff</vt:lpstr>
    </vt:vector>
  </TitlesOfParts>
  <Company>cosco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puertda</dc:creator>
  <cp:lastModifiedBy>User</cp:lastModifiedBy>
  <cp:lastPrinted>2017-03-07T11:23:20Z</cp:lastPrinted>
  <dcterms:created xsi:type="dcterms:W3CDTF">2006-12-11T11:01:44Z</dcterms:created>
  <dcterms:modified xsi:type="dcterms:W3CDTF">2022-03-08T06:40:43Z</dcterms:modified>
</cp:coreProperties>
</file>