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boscomcy-my.sharepoint.com/personal/philipposp_ebos_com_cy/Documents/PhilipposP/PLANET/WPs/WP2/T2.6/Data/Costs/"/>
    </mc:Choice>
  </mc:AlternateContent>
  <xr:revisionPtr revIDLastSave="0" documentId="8_{1277E219-A49B-4C2E-9BBB-26E3935CD8C4}" xr6:coauthVersionLast="47" xr6:coauthVersionMax="47" xr10:uidLastSave="{00000000-0000-0000-0000-000000000000}"/>
  <bookViews>
    <workbookView xWindow="-28920" yWindow="-30" windowWidth="29040" windowHeight="15840" activeTab="2" xr2:uid="{00000000-000D-0000-FFFF-FFFF00000000}"/>
  </bookViews>
  <sheets>
    <sheet name="RG1_VLC Port Tariff" sheetId="1" r:id="rId1"/>
    <sheet name="RG2_VLC Port Tariff" sheetId="3" r:id="rId2"/>
    <sheet name="RG3_VLC Port Tariff" sheetId="4" r:id="rId3"/>
  </sheets>
  <definedNames>
    <definedName name="_xlnm._FilterDatabase" localSheetId="0" hidden="1">'RG1_VLC Port Tariff'!$B$6:$J$6</definedName>
    <definedName name="_xlnm._FilterDatabase" localSheetId="1" hidden="1">'RG2_VLC Port Tariff'!$B$6:$J$6</definedName>
    <definedName name="_xlnm._FilterDatabase" localSheetId="2" hidden="1">'RG3_VLC Port Tariff'!$B$6:$J$6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4" l="1"/>
  <c r="K3" i="3"/>
  <c r="E47" i="4"/>
  <c r="E41" i="4"/>
  <c r="E40" i="4"/>
  <c r="E39" i="4"/>
  <c r="E38" i="4"/>
  <c r="E37" i="4"/>
  <c r="E36" i="4"/>
  <c r="E27" i="4"/>
  <c r="E26" i="4"/>
  <c r="E20" i="4"/>
  <c r="E19" i="4"/>
  <c r="E18" i="4"/>
  <c r="E17" i="4"/>
  <c r="D13" i="4"/>
  <c r="E13" i="4" s="1"/>
  <c r="L9" i="4"/>
  <c r="K9" i="4"/>
  <c r="H9" i="4"/>
  <c r="I9" i="4" s="1"/>
  <c r="K8" i="4"/>
  <c r="L8" i="4" s="1"/>
  <c r="H8" i="4"/>
  <c r="I8" i="4" s="1"/>
  <c r="E47" i="3"/>
  <c r="E41" i="3"/>
  <c r="E40" i="3"/>
  <c r="E39" i="3"/>
  <c r="E38" i="3"/>
  <c r="E37" i="3"/>
  <c r="E36" i="3"/>
  <c r="E27" i="3"/>
  <c r="E26" i="3"/>
  <c r="E20" i="3"/>
  <c r="E19" i="3"/>
  <c r="E18" i="3"/>
  <c r="E17" i="3"/>
  <c r="E13" i="3"/>
  <c r="D13" i="3"/>
  <c r="K9" i="3"/>
  <c r="L9" i="3" s="1"/>
  <c r="H9" i="3"/>
  <c r="I9" i="3" s="1"/>
  <c r="K8" i="3"/>
  <c r="L8" i="3" s="1"/>
  <c r="H8" i="3"/>
  <c r="I8" i="3" s="1"/>
  <c r="K3" i="1" l="1"/>
  <c r="K9" i="1" l="1"/>
  <c r="L9" i="1" s="1"/>
  <c r="K8" i="1"/>
  <c r="L8" i="1" s="1"/>
  <c r="H9" i="1"/>
  <c r="H8" i="1"/>
  <c r="E47" i="1"/>
  <c r="E41" i="1"/>
  <c r="E40" i="1"/>
  <c r="E39" i="1"/>
  <c r="E38" i="1"/>
  <c r="E37" i="1"/>
  <c r="E36" i="1"/>
  <c r="E26" i="1"/>
  <c r="E27" i="1"/>
  <c r="E20" i="1"/>
  <c r="E17" i="1"/>
  <c r="E19" i="1"/>
  <c r="E18" i="1"/>
  <c r="D13" i="1"/>
  <c r="E13" i="1" s="1"/>
  <c r="I9" i="1" l="1"/>
  <c r="I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puertda</author>
  </authors>
  <commentList>
    <comment ref="E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puertda:</t>
        </r>
        <r>
          <rPr>
            <sz val="9"/>
            <color indexed="81"/>
            <rFont val="Tahoma"/>
            <family val="2"/>
          </rPr>
          <t xml:space="preserve">
1,20 in 2015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puertda</author>
  </authors>
  <commentList>
    <comment ref="E6" authorId="0" shapeId="0" xr:uid="{23752BA6-5B65-47AF-A518-625A679FBEBD}">
      <text>
        <r>
          <rPr>
            <b/>
            <sz val="9"/>
            <color indexed="81"/>
            <rFont val="Tahoma"/>
            <family val="2"/>
          </rPr>
          <t>puertda:</t>
        </r>
        <r>
          <rPr>
            <sz val="9"/>
            <color indexed="81"/>
            <rFont val="Tahoma"/>
            <family val="2"/>
          </rPr>
          <t xml:space="preserve">
1,20 in 2015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puertda</author>
  </authors>
  <commentList>
    <comment ref="E6" authorId="0" shapeId="0" xr:uid="{0D43C4A5-6D54-4182-9CEE-85514B65B2C6}">
      <text>
        <r>
          <rPr>
            <b/>
            <sz val="9"/>
            <color indexed="81"/>
            <rFont val="Tahoma"/>
            <family val="2"/>
          </rPr>
          <t>puertda:</t>
        </r>
        <r>
          <rPr>
            <sz val="9"/>
            <color indexed="81"/>
            <rFont val="Tahoma"/>
            <family val="2"/>
          </rPr>
          <t xml:space="preserve">
1,20 in 2015</t>
        </r>
      </text>
    </comment>
  </commentList>
</comments>
</file>

<file path=xl/sharedStrings.xml><?xml version="1.0" encoding="utf-8"?>
<sst xmlns="http://schemas.openxmlformats.org/spreadsheetml/2006/main" count="192" uniqueCount="50">
  <si>
    <t>1-12</t>
  </si>
  <si>
    <t>HOURS</t>
  </si>
  <si>
    <t>APPLICATION CALLS</t>
  </si>
  <si>
    <t>GT</t>
  </si>
  <si>
    <t>EUR / CALL</t>
  </si>
  <si>
    <t>RATE</t>
  </si>
  <si>
    <t xml:space="preserve"> T1 VESSEL TAX - PORT DUES (DOCKAGE)</t>
  </si>
  <si>
    <t>BASIC TAX</t>
  </si>
  <si>
    <t>CORRECTING COEFFICIENT</t>
  </si>
  <si>
    <t>COEFFICIENT % AS PER NUMBER OF CALLS</t>
  </si>
  <si>
    <t>COEFF.</t>
  </si>
  <si>
    <t>T0 TAX FOR NAVIGATION AIDS (LIGHT DUES)</t>
  </si>
  <si>
    <t>COEFF.%</t>
  </si>
  <si>
    <t>UNIT TAX (EUR / h)</t>
  </si>
  <si>
    <t xml:space="preserve">COEFFICIENT % FOR REGULAR SERVICE </t>
  </si>
  <si>
    <t>TAX INCL.5% ENVIRONMENT DISC.</t>
  </si>
  <si>
    <t>PORT AUTHORITY OF VALENCIA - 2021 OFFICIAL TAXES</t>
  </si>
  <si>
    <t xml:space="preserve">Transporte maritimo de corta distancia </t>
  </si>
  <si>
    <t>Resto de transporte marítimo</t>
  </si>
  <si>
    <t>25.001 - 100.000</t>
  </si>
  <si>
    <t>2.501 - 25.000</t>
  </si>
  <si>
    <t>&gt; 100.000</t>
  </si>
  <si>
    <t xml:space="preserve"> SHIP WASTE RECEPTION TARIFF</t>
  </si>
  <si>
    <t>SERVICIO PORTUARIO DE PRACTICAJE</t>
  </si>
  <si>
    <t>&lt; 2.500</t>
  </si>
  <si>
    <t>&lt;7.500</t>
  </si>
  <si>
    <t>7.501 - 30.000</t>
  </si>
  <si>
    <t>30.001 - 100.000</t>
  </si>
  <si>
    <t>100.001 - 150.000</t>
  </si>
  <si>
    <t>150.001 - 175.000</t>
  </si>
  <si>
    <t>SERVICIO PORTUARIO DE REMOLQUE</t>
  </si>
  <si>
    <t>&lt;12.000</t>
  </si>
  <si>
    <t>12.001 - 19.000</t>
  </si>
  <si>
    <t>19.001 - 22.000</t>
  </si>
  <si>
    <t>22.001 - 30.000</t>
  </si>
  <si>
    <t>30.001 - 35.000</t>
  </si>
  <si>
    <t>35.001 - 49.999</t>
  </si>
  <si>
    <t>50.000 - 99.999</t>
  </si>
  <si>
    <t>≥ 100.000</t>
  </si>
  <si>
    <t>&gt; 175.000</t>
  </si>
  <si>
    <t>SERVICIO PORTUARIO DE AMARRE Y DESAMARRE DE BUQUES</t>
  </si>
  <si>
    <t>Para cualquier GT</t>
  </si>
  <si>
    <t>Entrada/Salida</t>
  </si>
  <si>
    <t>REGULAR SERVICE</t>
  </si>
  <si>
    <t>OTHER SERVICE</t>
  </si>
  <si>
    <t>RANGO</t>
  </si>
  <si>
    <t>De</t>
  </si>
  <si>
    <t>a</t>
  </si>
  <si>
    <t>GTs</t>
  </si>
  <si>
    <t>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</si>
</sst>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pta&quot;_-;\-* #,##0.00\ &quot;pta&quot;_-;_-* &quot;-&quot;??\ &quot;pta&quot;_-;_-@_-"/>
    <numFmt numFmtId="165" formatCode="#,##0.00000"/>
    <numFmt numFmtId="166" formatCode="_-* #,##0.00\ [$€]_-;\-* #,##0.00\ [$€]_-;_-* &quot;-&quot;??\ [$€]_-;_-@_-"/>
    <numFmt numFmtId="167" formatCode="_-* #,##0.00\ [$€-C0A]_-;\-* #,##0.00\ [$€-C0A]_-;_-* &quot;-&quot;??\ [$€-C0A]_-;_-@_-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4"/>
      <name val="Arial"/>
      <family val="2"/>
    </font>
    <font>
      <b/>
      <sz val="1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0">
    <xf numFmtId="0" fontId="0" fillId="0" borderId="0" xfId="0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165" fontId="3" fillId="0" borderId="0" xfId="0" applyNumberFormat="1" applyFont="1" applyFill="1" applyBorder="1" applyAlignment="1">
      <alignment horizontal="center"/>
    </xf>
    <xf numFmtId="0" fontId="3" fillId="0" borderId="4" xfId="0" applyFont="1" applyFill="1" applyBorder="1"/>
    <xf numFmtId="10" fontId="3" fillId="0" borderId="0" xfId="0" applyNumberFormat="1" applyFont="1" applyFill="1"/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167" fontId="3" fillId="0" borderId="0" xfId="2" applyNumberFormat="1" applyFont="1" applyFill="1"/>
    <xf numFmtId="0" fontId="3" fillId="0" borderId="9" xfId="0" applyFont="1" applyFill="1" applyBorder="1"/>
    <xf numFmtId="167" fontId="3" fillId="0" borderId="11" xfId="2" applyNumberFormat="1" applyFont="1" applyFill="1" applyBorder="1"/>
    <xf numFmtId="0" fontId="3" fillId="0" borderId="13" xfId="0" applyFont="1" applyFill="1" applyBorder="1"/>
    <xf numFmtId="167" fontId="3" fillId="0" borderId="14" xfId="2" applyNumberFormat="1" applyFont="1" applyFill="1" applyBorder="1"/>
    <xf numFmtId="0" fontId="3" fillId="0" borderId="16" xfId="0" applyFont="1" applyFill="1" applyBorder="1"/>
    <xf numFmtId="0" fontId="3" fillId="0" borderId="19" xfId="0" applyFont="1" applyFill="1" applyBorder="1"/>
    <xf numFmtId="167" fontId="3" fillId="0" borderId="20" xfId="2" applyNumberFormat="1" applyFont="1" applyFill="1" applyBorder="1"/>
    <xf numFmtId="167" fontId="3" fillId="0" borderId="20" xfId="2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7" fontId="2" fillId="0" borderId="0" xfId="2" applyNumberFormat="1" applyFont="1" applyFill="1" applyBorder="1"/>
    <xf numFmtId="167" fontId="3" fillId="0" borderId="0" xfId="2" applyNumberFormat="1" applyFont="1" applyFill="1" applyBorder="1"/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2" fontId="3" fillId="0" borderId="16" xfId="0" applyNumberFormat="1" applyFont="1" applyFill="1" applyBorder="1"/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16" fontId="3" fillId="0" borderId="8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3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3" fontId="2" fillId="2" borderId="26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/>
    </xf>
    <xf numFmtId="0" fontId="3" fillId="0" borderId="18" xfId="0" applyFont="1" applyFill="1" applyBorder="1" applyAlignment="1"/>
    <xf numFmtId="0" fontId="3" fillId="0" borderId="10" xfId="0" applyFont="1" applyFill="1" applyBorder="1" applyAlignment="1"/>
    <xf numFmtId="0" fontId="3" fillId="0" borderId="12" xfId="0" applyFont="1" applyFill="1" applyBorder="1" applyAlignment="1"/>
    <xf numFmtId="0" fontId="3" fillId="0" borderId="10" xfId="0" applyFont="1" applyFill="1" applyBorder="1"/>
    <xf numFmtId="0" fontId="3" fillId="0" borderId="12" xfId="0" applyFont="1" applyFill="1" applyBorder="1"/>
    <xf numFmtId="0" fontId="3" fillId="2" borderId="15" xfId="0" applyFont="1" applyFill="1" applyBorder="1" applyAlignment="1">
      <alignment horizontal="center"/>
    </xf>
    <xf numFmtId="0" fontId="3" fillId="2" borderId="12" xfId="0" applyFont="1" applyFill="1" applyBorder="1" applyAlignment="1"/>
    <xf numFmtId="0" fontId="3" fillId="2" borderId="10" xfId="0" applyFont="1" applyFill="1" applyBorder="1" applyAlignment="1"/>
    <xf numFmtId="0" fontId="3" fillId="2" borderId="12" xfId="0" applyFont="1" applyFill="1" applyBorder="1"/>
    <xf numFmtId="0" fontId="3" fillId="2" borderId="15" xfId="0" applyFont="1" applyFill="1" applyBorder="1"/>
    <xf numFmtId="167" fontId="3" fillId="3" borderId="17" xfId="2" applyNumberFormat="1" applyFont="1" applyFill="1" applyBorder="1"/>
    <xf numFmtId="167" fontId="3" fillId="3" borderId="14" xfId="2" applyNumberFormat="1" applyFont="1" applyFill="1" applyBorder="1"/>
    <xf numFmtId="167" fontId="3" fillId="3" borderId="11" xfId="2" applyNumberFormat="1" applyFont="1" applyFill="1" applyBorder="1"/>
    <xf numFmtId="167" fontId="3" fillId="3" borderId="17" xfId="0" applyNumberFormat="1" applyFont="1" applyFill="1" applyBorder="1"/>
    <xf numFmtId="0" fontId="2" fillId="4" borderId="26" xfId="0" applyFont="1" applyFill="1" applyBorder="1" applyAlignment="1">
      <alignment horizontal="left" vertical="center"/>
    </xf>
    <xf numFmtId="0" fontId="2" fillId="4" borderId="27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right" vertical="center"/>
    </xf>
    <xf numFmtId="3" fontId="2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3" fontId="2" fillId="4" borderId="26" xfId="0" applyNumberFormat="1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1" fontId="3" fillId="4" borderId="6" xfId="0" applyNumberFormat="1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0" xfId="0" applyFont="1" applyFill="1" applyBorder="1" applyAlignment="1"/>
    <xf numFmtId="0" fontId="3" fillId="4" borderId="10" xfId="0" applyFont="1" applyFill="1" applyBorder="1"/>
    <xf numFmtId="0" fontId="3" fillId="4" borderId="15" xfId="0" applyFont="1" applyFill="1" applyBorder="1"/>
    <xf numFmtId="0" fontId="2" fillId="5" borderId="26" xfId="0" applyFont="1" applyFill="1" applyBorder="1" applyAlignment="1">
      <alignment horizontal="left" vertical="center"/>
    </xf>
    <xf numFmtId="0" fontId="2" fillId="5" borderId="27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right" vertical="center"/>
    </xf>
    <xf numFmtId="3" fontId="2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3" fontId="2" fillId="5" borderId="26" xfId="0" applyNumberFormat="1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3" fillId="5" borderId="15" xfId="0" applyFont="1" applyFill="1" applyBorder="1"/>
    <xf numFmtId="0" fontId="3" fillId="5" borderId="10" xfId="0" applyFont="1" applyFill="1" applyBorder="1"/>
    <xf numFmtId="0" fontId="3" fillId="5" borderId="10" xfId="0" applyFont="1" applyFill="1" applyBorder="1" applyAlignment="1"/>
    <xf numFmtId="0" fontId="3" fillId="5" borderId="15" xfId="0" applyFont="1" applyFill="1" applyBorder="1" applyAlignment="1">
      <alignment horizontal="center"/>
    </xf>
    <xf numFmtId="1" fontId="3" fillId="5" borderId="6" xfId="0" applyNumberFormat="1" applyFont="1" applyFill="1" applyBorder="1" applyAlignment="1">
      <alignment horizontal="center"/>
    </xf>
    <xf numFmtId="1" fontId="3" fillId="2" borderId="21" xfId="0" applyNumberFormat="1" applyFont="1" applyFill="1" applyBorder="1" applyAlignment="1">
      <alignment horizontal="center"/>
    </xf>
    <xf numFmtId="0" fontId="3" fillId="0" borderId="5" xfId="0" applyFont="1" applyFill="1" applyBorder="1"/>
    <xf numFmtId="16" fontId="3" fillId="0" borderId="22" xfId="0" applyNumberFormat="1" applyFont="1" applyFill="1" applyBorder="1" applyAlignment="1">
      <alignment horizontal="center"/>
    </xf>
    <xf numFmtId="167" fontId="3" fillId="0" borderId="17" xfId="2" applyNumberFormat="1" applyFont="1" applyFill="1" applyBorder="1" applyAlignment="1">
      <alignment horizontal="center"/>
    </xf>
    <xf numFmtId="1" fontId="3" fillId="5" borderId="21" xfId="0" applyNumberFormat="1" applyFont="1" applyFill="1" applyBorder="1" applyAlignment="1">
      <alignment horizontal="center"/>
    </xf>
    <xf numFmtId="167" fontId="2" fillId="3" borderId="19" xfId="2" applyNumberFormat="1" applyFont="1" applyFill="1" applyBorder="1" applyAlignment="1">
      <alignment horizontal="center"/>
    </xf>
    <xf numFmtId="167" fontId="2" fillId="3" borderId="16" xfId="2" applyNumberFormat="1" applyFont="1" applyFill="1" applyBorder="1" applyAlignment="1">
      <alignment horizontal="center"/>
    </xf>
    <xf numFmtId="1" fontId="3" fillId="4" borderId="2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 wrapText="1"/>
    </xf>
    <xf numFmtId="4" fontId="3" fillId="0" borderId="3" xfId="0" applyNumberFormat="1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</cellXfs>
  <cellStyles count="3">
    <cellStyle name="Currency" xfId="2" builtinId="4"/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colors>
    <mruColors>
      <color rgb="FFE2EFDA"/>
      <color rgb="FFFFF2CC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7"/>
  <sheetViews>
    <sheetView zoomScaleNormal="100" workbookViewId="0">
      <selection activeCell="F15" sqref="F15"/>
    </sheetView>
  </sheetViews>
  <sheetFormatPr defaultColWidth="9.140625" defaultRowHeight="12.75" x14ac:dyDescent="0.2"/>
  <cols>
    <col min="1" max="1" width="22.140625" style="30" customWidth="1"/>
    <col min="2" max="2" width="13.5703125" style="3" customWidth="1"/>
    <col min="3" max="3" width="11.140625" style="3" customWidth="1"/>
    <col min="4" max="4" width="16.42578125" style="3" customWidth="1"/>
    <col min="5" max="5" width="18.140625" style="3" customWidth="1"/>
    <col min="6" max="6" width="16.5703125" style="3" customWidth="1"/>
    <col min="7" max="7" width="18.5703125" style="3" customWidth="1"/>
    <col min="8" max="8" width="13.85546875" style="8" customWidth="1"/>
    <col min="9" max="9" width="15.85546875" style="3" customWidth="1"/>
    <col min="10" max="10" width="17.7109375" style="3" customWidth="1"/>
    <col min="11" max="11" width="12.85546875" style="3" customWidth="1"/>
    <col min="12" max="12" width="14.28515625" style="3" customWidth="1"/>
    <col min="13" max="16384" width="9.140625" style="3"/>
  </cols>
  <sheetData>
    <row r="1" spans="1:12" ht="45.75" customHeight="1" x14ac:dyDescent="0.2">
      <c r="B1" s="94" t="s">
        <v>16</v>
      </c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13.5" customHeight="1" x14ac:dyDescent="0.2"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13.5" customHeight="1" x14ac:dyDescent="0.2">
      <c r="B3" s="35" t="s">
        <v>45</v>
      </c>
      <c r="C3" s="36">
        <v>1</v>
      </c>
      <c r="D3" s="37"/>
      <c r="E3" s="38" t="s">
        <v>46</v>
      </c>
      <c r="F3" s="39">
        <v>125000</v>
      </c>
      <c r="G3" s="40" t="s">
        <v>47</v>
      </c>
      <c r="H3" s="39">
        <v>155000</v>
      </c>
      <c r="I3" s="41" t="s">
        <v>48</v>
      </c>
      <c r="J3" s="42" t="s">
        <v>49</v>
      </c>
      <c r="K3" s="43">
        <f>(F3+H3)/2</f>
        <v>140000</v>
      </c>
      <c r="L3" s="44" t="s">
        <v>3</v>
      </c>
    </row>
    <row r="4" spans="1:12" ht="13.5" customHeight="1" thickBot="1" x14ac:dyDescent="0.25">
      <c r="B4" s="1"/>
      <c r="C4" s="1"/>
      <c r="D4" s="1"/>
      <c r="E4" s="1"/>
      <c r="F4" s="1"/>
      <c r="G4" s="1"/>
      <c r="H4" s="2"/>
      <c r="I4" s="1"/>
    </row>
    <row r="5" spans="1:12" ht="15" customHeight="1" thickBot="1" x14ac:dyDescent="0.25">
      <c r="B5" s="105" t="s">
        <v>6</v>
      </c>
      <c r="C5" s="106"/>
      <c r="D5" s="106"/>
      <c r="E5" s="106"/>
      <c r="F5" s="106"/>
      <c r="G5" s="106"/>
      <c r="H5" s="106"/>
      <c r="I5" s="106"/>
      <c r="J5" s="106"/>
      <c r="K5" s="106"/>
      <c r="L5" s="107"/>
    </row>
    <row r="6" spans="1:12" ht="17.25" customHeight="1" thickBot="1" x14ac:dyDescent="0.25">
      <c r="B6" s="108" t="s">
        <v>3</v>
      </c>
      <c r="C6" s="98" t="s">
        <v>1</v>
      </c>
      <c r="D6" s="98" t="s">
        <v>7</v>
      </c>
      <c r="E6" s="98" t="s">
        <v>8</v>
      </c>
      <c r="F6" s="100" t="s">
        <v>2</v>
      </c>
      <c r="G6" s="102" t="s">
        <v>44</v>
      </c>
      <c r="H6" s="103"/>
      <c r="I6" s="104"/>
      <c r="J6" s="102" t="s">
        <v>43</v>
      </c>
      <c r="K6" s="103"/>
      <c r="L6" s="104"/>
    </row>
    <row r="7" spans="1:12" ht="40.5" customHeight="1" thickBot="1" x14ac:dyDescent="0.25">
      <c r="B7" s="109"/>
      <c r="C7" s="99"/>
      <c r="D7" s="99"/>
      <c r="E7" s="99"/>
      <c r="F7" s="101"/>
      <c r="G7" s="21" t="s">
        <v>9</v>
      </c>
      <c r="H7" s="22" t="s">
        <v>13</v>
      </c>
      <c r="I7" s="23" t="s">
        <v>15</v>
      </c>
      <c r="J7" s="21" t="s">
        <v>14</v>
      </c>
      <c r="K7" s="22" t="s">
        <v>13</v>
      </c>
      <c r="L7" s="23" t="s">
        <v>15</v>
      </c>
    </row>
    <row r="8" spans="1:12" ht="26.25" thickBot="1" x14ac:dyDescent="0.25">
      <c r="A8" s="33" t="s">
        <v>17</v>
      </c>
      <c r="B8" s="45">
        <v>140000</v>
      </c>
      <c r="C8" s="5">
        <v>1</v>
      </c>
      <c r="D8" s="5">
        <v>1.2</v>
      </c>
      <c r="E8" s="5">
        <v>0.9</v>
      </c>
      <c r="F8" s="32" t="s">
        <v>0</v>
      </c>
      <c r="G8" s="24">
        <v>1</v>
      </c>
      <c r="H8" s="91">
        <f>$B$8/100*$C$8*$D$8*$E$8*G8</f>
        <v>1512</v>
      </c>
      <c r="I8" s="17">
        <f t="shared" ref="I8" si="0">H8*0.95</f>
        <v>1436.3999999999999</v>
      </c>
      <c r="J8" s="24">
        <v>0.95</v>
      </c>
      <c r="K8" s="91">
        <f>$B$8/100*$C$8*$D$8*$E$8*J8</f>
        <v>1436.3999999999999</v>
      </c>
      <c r="L8" s="17">
        <f>K8*0.95</f>
        <v>1364.5799999999997</v>
      </c>
    </row>
    <row r="9" spans="1:12" ht="26.25" thickBot="1" x14ac:dyDescent="0.25">
      <c r="A9" s="33" t="s">
        <v>18</v>
      </c>
      <c r="B9" s="86">
        <v>140000</v>
      </c>
      <c r="C9" s="87">
        <v>1</v>
      </c>
      <c r="D9" s="87">
        <v>1.43</v>
      </c>
      <c r="E9" s="87">
        <v>0.9</v>
      </c>
      <c r="F9" s="88" t="s">
        <v>0</v>
      </c>
      <c r="G9" s="25">
        <v>1</v>
      </c>
      <c r="H9" s="92">
        <f>$B$9/100*$C$9*$D$9*$E$9*G9</f>
        <v>1801.8</v>
      </c>
      <c r="I9" s="89">
        <f t="shared" ref="I9" si="1">H9*0.95</f>
        <v>1711.7099999999998</v>
      </c>
      <c r="J9" s="25">
        <v>0.95</v>
      </c>
      <c r="K9" s="92">
        <f>$B$9/100*$C$9*$D$9*$E$9*J9</f>
        <v>1711.7099999999998</v>
      </c>
      <c r="L9" s="89">
        <f>K9*0.95</f>
        <v>1626.1244999999997</v>
      </c>
    </row>
    <row r="10" spans="1:12" ht="13.5" thickBot="1" x14ac:dyDescent="0.25">
      <c r="B10" s="2"/>
      <c r="C10" s="2"/>
      <c r="D10" s="2"/>
      <c r="E10" s="2"/>
      <c r="F10" s="2"/>
      <c r="G10" s="2"/>
      <c r="H10" s="2"/>
      <c r="I10" s="4"/>
    </row>
    <row r="11" spans="1:12" ht="13.5" customHeight="1" thickBot="1" x14ac:dyDescent="0.25">
      <c r="B11" s="95" t="s">
        <v>11</v>
      </c>
      <c r="C11" s="96"/>
      <c r="D11" s="96"/>
      <c r="E11" s="97"/>
      <c r="F11" s="18"/>
    </row>
    <row r="12" spans="1:12" ht="13.5" thickBot="1" x14ac:dyDescent="0.25">
      <c r="B12" s="27" t="s">
        <v>3</v>
      </c>
      <c r="C12" s="14" t="s">
        <v>10</v>
      </c>
      <c r="D12" s="28" t="s">
        <v>7</v>
      </c>
      <c r="E12" s="29" t="s">
        <v>4</v>
      </c>
      <c r="F12" s="2"/>
    </row>
    <row r="13" spans="1:12" ht="13.5" thickBot="1" x14ac:dyDescent="0.25">
      <c r="A13" s="30" t="s">
        <v>41</v>
      </c>
      <c r="B13" s="51">
        <v>140000</v>
      </c>
      <c r="C13" s="14">
        <v>3.5000000000000003E-2</v>
      </c>
      <c r="D13" s="26">
        <f>0.29+0.28</f>
        <v>0.57000000000000006</v>
      </c>
      <c r="E13" s="56">
        <f>B13*$C$13*$D$13</f>
        <v>2793.0000000000009</v>
      </c>
      <c r="F13" s="19"/>
    </row>
    <row r="14" spans="1:12" ht="13.5" thickBot="1" x14ac:dyDescent="0.25"/>
    <row r="15" spans="1:12" ht="13.5" thickBot="1" x14ac:dyDescent="0.25">
      <c r="B15" s="95" t="s">
        <v>22</v>
      </c>
      <c r="C15" s="96"/>
      <c r="D15" s="96"/>
      <c r="E15" s="97"/>
      <c r="F15" s="18"/>
    </row>
    <row r="16" spans="1:12" ht="13.5" thickBot="1" x14ac:dyDescent="0.25">
      <c r="B16" s="25" t="s">
        <v>3</v>
      </c>
      <c r="C16" s="28" t="s">
        <v>7</v>
      </c>
      <c r="D16" s="28" t="s">
        <v>12</v>
      </c>
      <c r="E16" s="29" t="s">
        <v>5</v>
      </c>
      <c r="F16" s="2"/>
    </row>
    <row r="17" spans="1:10" x14ac:dyDescent="0.2">
      <c r="A17" s="30" t="s">
        <v>24</v>
      </c>
      <c r="B17" s="46">
        <v>2000</v>
      </c>
      <c r="C17" s="15">
        <v>80</v>
      </c>
      <c r="D17" s="15"/>
      <c r="E17" s="16">
        <f>C17*1.5</f>
        <v>120</v>
      </c>
      <c r="F17" s="9"/>
      <c r="J17" s="6"/>
    </row>
    <row r="18" spans="1:10" x14ac:dyDescent="0.2">
      <c r="A18" s="30" t="s">
        <v>20</v>
      </c>
      <c r="B18" s="47">
        <v>24000</v>
      </c>
      <c r="C18" s="10">
        <v>80</v>
      </c>
      <c r="D18" s="10"/>
      <c r="E18" s="11">
        <f>B18*C18*0.0006</f>
        <v>1152</v>
      </c>
      <c r="F18" s="9"/>
      <c r="J18" s="6"/>
    </row>
    <row r="19" spans="1:10" x14ac:dyDescent="0.2">
      <c r="A19" s="30" t="s">
        <v>19</v>
      </c>
      <c r="B19" s="47">
        <v>99000</v>
      </c>
      <c r="C19" s="10">
        <v>80</v>
      </c>
      <c r="D19" s="10"/>
      <c r="E19" s="11">
        <f>C19*((B19*0.00012)+12)</f>
        <v>1910.4</v>
      </c>
      <c r="F19" s="9"/>
    </row>
    <row r="20" spans="1:10" ht="13.5" thickBot="1" x14ac:dyDescent="0.25">
      <c r="A20" s="30" t="s">
        <v>21</v>
      </c>
      <c r="B20" s="52">
        <v>140000</v>
      </c>
      <c r="C20" s="12">
        <v>80</v>
      </c>
      <c r="D20" s="12"/>
      <c r="E20" s="57">
        <f>C20*24</f>
        <v>1920</v>
      </c>
      <c r="F20" s="9"/>
    </row>
    <row r="21" spans="1:10" x14ac:dyDescent="0.2">
      <c r="B21" s="7"/>
    </row>
    <row r="22" spans="1:10" ht="13.5" thickBot="1" x14ac:dyDescent="0.25"/>
    <row r="23" spans="1:10" ht="13.5" thickBot="1" x14ac:dyDescent="0.25">
      <c r="B23" s="95" t="s">
        <v>23</v>
      </c>
      <c r="C23" s="96"/>
      <c r="D23" s="96"/>
      <c r="E23" s="97"/>
      <c r="F23" s="18"/>
    </row>
    <row r="24" spans="1:10" ht="13.5" thickBot="1" x14ac:dyDescent="0.25">
      <c r="B24" s="25" t="s">
        <v>3</v>
      </c>
      <c r="C24" s="28"/>
      <c r="D24" s="28"/>
      <c r="E24" s="29" t="s">
        <v>42</v>
      </c>
      <c r="F24" s="2"/>
    </row>
    <row r="25" spans="1:10" x14ac:dyDescent="0.2">
      <c r="A25" s="30" t="s">
        <v>25</v>
      </c>
      <c r="B25" s="46">
        <v>5000</v>
      </c>
      <c r="C25" s="15"/>
      <c r="D25" s="15"/>
      <c r="E25" s="16">
        <v>235</v>
      </c>
      <c r="F25" s="20"/>
    </row>
    <row r="26" spans="1:10" x14ac:dyDescent="0.2">
      <c r="A26" s="30" t="s">
        <v>26</v>
      </c>
      <c r="B26" s="47">
        <v>30000</v>
      </c>
      <c r="C26" s="10"/>
      <c r="D26" s="10"/>
      <c r="E26" s="11">
        <f>85.53+(0.01993*B26)</f>
        <v>683.43</v>
      </c>
      <c r="F26" s="20"/>
    </row>
    <row r="27" spans="1:10" x14ac:dyDescent="0.2">
      <c r="A27" s="30" t="s">
        <v>27</v>
      </c>
      <c r="B27" s="47">
        <v>80000</v>
      </c>
      <c r="C27" s="10"/>
      <c r="D27" s="10"/>
      <c r="E27" s="11">
        <f>156.79+(0.017554*B27)</f>
        <v>1561.11</v>
      </c>
      <c r="F27" s="20"/>
    </row>
    <row r="28" spans="1:10" x14ac:dyDescent="0.2">
      <c r="A28" s="31" t="s">
        <v>28</v>
      </c>
      <c r="B28" s="53">
        <v>140000</v>
      </c>
      <c r="C28" s="10"/>
      <c r="D28" s="10"/>
      <c r="E28" s="58">
        <v>1912.2</v>
      </c>
      <c r="F28" s="20"/>
    </row>
    <row r="29" spans="1:10" x14ac:dyDescent="0.2">
      <c r="A29" s="31" t="s">
        <v>29</v>
      </c>
      <c r="B29" s="47">
        <v>160000</v>
      </c>
      <c r="C29" s="10"/>
      <c r="D29" s="10"/>
      <c r="E29" s="11">
        <v>2250</v>
      </c>
      <c r="F29" s="20"/>
    </row>
    <row r="30" spans="1:10" ht="13.5" thickBot="1" x14ac:dyDescent="0.25">
      <c r="A30" s="31" t="s">
        <v>39</v>
      </c>
      <c r="B30" s="48">
        <v>180000</v>
      </c>
      <c r="C30" s="12"/>
      <c r="D30" s="12"/>
      <c r="E30" s="13">
        <v>3440</v>
      </c>
      <c r="F30" s="20"/>
    </row>
    <row r="32" spans="1:10" ht="13.5" thickBot="1" x14ac:dyDescent="0.25"/>
    <row r="33" spans="1:6" ht="13.5" thickBot="1" x14ac:dyDescent="0.25">
      <c r="B33" s="95" t="s">
        <v>30</v>
      </c>
      <c r="C33" s="96"/>
      <c r="D33" s="96"/>
      <c r="E33" s="97"/>
      <c r="F33" s="18"/>
    </row>
    <row r="34" spans="1:6" ht="13.5" thickBot="1" x14ac:dyDescent="0.25">
      <c r="B34" s="25" t="s">
        <v>3</v>
      </c>
      <c r="C34" s="28"/>
      <c r="D34" s="28"/>
      <c r="E34" s="29" t="s">
        <v>5</v>
      </c>
      <c r="F34" s="2"/>
    </row>
    <row r="35" spans="1:6" x14ac:dyDescent="0.2">
      <c r="A35" s="30" t="s">
        <v>31</v>
      </c>
      <c r="B35" s="49">
        <v>10000</v>
      </c>
      <c r="C35" s="10"/>
      <c r="D35" s="10"/>
      <c r="E35" s="11">
        <v>1000</v>
      </c>
      <c r="F35" s="20"/>
    </row>
    <row r="36" spans="1:6" x14ac:dyDescent="0.2">
      <c r="A36" s="30" t="s">
        <v>32</v>
      </c>
      <c r="B36" s="49">
        <v>15000</v>
      </c>
      <c r="C36" s="10"/>
      <c r="D36" s="10"/>
      <c r="E36" s="11">
        <f>850+0.0935*B36</f>
        <v>2252.5</v>
      </c>
      <c r="F36" s="20"/>
    </row>
    <row r="37" spans="1:6" x14ac:dyDescent="0.2">
      <c r="A37" s="30" t="s">
        <v>33</v>
      </c>
      <c r="B37" s="49">
        <v>20000</v>
      </c>
      <c r="C37" s="10"/>
      <c r="D37" s="10"/>
      <c r="E37" s="11">
        <f>850+0.1115*B37</f>
        <v>3080</v>
      </c>
      <c r="F37" s="20"/>
    </row>
    <row r="38" spans="1:6" x14ac:dyDescent="0.2">
      <c r="A38" s="31" t="s">
        <v>34</v>
      </c>
      <c r="B38" s="49">
        <v>25000</v>
      </c>
      <c r="C38" s="10"/>
      <c r="D38" s="10"/>
      <c r="E38" s="11">
        <f>850+0.1248*B38</f>
        <v>3970</v>
      </c>
      <c r="F38" s="20"/>
    </row>
    <row r="39" spans="1:6" x14ac:dyDescent="0.2">
      <c r="A39" s="31" t="s">
        <v>35</v>
      </c>
      <c r="B39" s="49">
        <v>33000</v>
      </c>
      <c r="C39" s="10"/>
      <c r="D39" s="10"/>
      <c r="E39" s="11">
        <f>850+0.1299*B39</f>
        <v>5136.7</v>
      </c>
      <c r="F39" s="20"/>
    </row>
    <row r="40" spans="1:6" x14ac:dyDescent="0.2">
      <c r="A40" s="31" t="s">
        <v>36</v>
      </c>
      <c r="B40" s="49">
        <v>45000</v>
      </c>
      <c r="C40" s="10"/>
      <c r="D40" s="10"/>
      <c r="E40" s="11">
        <f>850+0.1385*B40</f>
        <v>7082.5000000000009</v>
      </c>
      <c r="F40" s="20"/>
    </row>
    <row r="41" spans="1:6" x14ac:dyDescent="0.2">
      <c r="A41" s="31" t="s">
        <v>37</v>
      </c>
      <c r="B41" s="49">
        <v>80000</v>
      </c>
      <c r="C41" s="10"/>
      <c r="D41" s="10"/>
      <c r="E41" s="11">
        <f>1267+0.135*B41</f>
        <v>12067</v>
      </c>
      <c r="F41" s="20"/>
    </row>
    <row r="42" spans="1:6" ht="13.5" thickBot="1" x14ac:dyDescent="0.25">
      <c r="A42" s="31" t="s">
        <v>38</v>
      </c>
      <c r="B42" s="54">
        <v>140000</v>
      </c>
      <c r="C42" s="12"/>
      <c r="D42" s="12"/>
      <c r="E42" s="57">
        <v>15000</v>
      </c>
      <c r="F42" s="20"/>
    </row>
    <row r="43" spans="1:6" x14ac:dyDescent="0.2">
      <c r="B43" s="1"/>
      <c r="C43" s="1"/>
      <c r="D43" s="1"/>
      <c r="E43" s="1"/>
      <c r="F43" s="1"/>
    </row>
    <row r="44" spans="1:6" ht="13.5" thickBot="1" x14ac:dyDescent="0.25"/>
    <row r="45" spans="1:6" ht="13.5" thickBot="1" x14ac:dyDescent="0.25">
      <c r="B45" s="95" t="s">
        <v>40</v>
      </c>
      <c r="C45" s="96"/>
      <c r="D45" s="96"/>
      <c r="E45" s="97"/>
      <c r="F45" s="18"/>
    </row>
    <row r="46" spans="1:6" ht="13.5" thickBot="1" x14ac:dyDescent="0.25">
      <c r="B46" s="25" t="s">
        <v>3</v>
      </c>
      <c r="C46" s="28"/>
      <c r="D46" s="28"/>
      <c r="E46" s="29" t="s">
        <v>5</v>
      </c>
      <c r="F46" s="2"/>
    </row>
    <row r="47" spans="1:6" ht="13.5" thickBot="1" x14ac:dyDescent="0.25">
      <c r="A47" s="30" t="s">
        <v>41</v>
      </c>
      <c r="B47" s="55">
        <v>140000</v>
      </c>
      <c r="C47" s="14"/>
      <c r="D47" s="14"/>
      <c r="E47" s="59">
        <f>6.8194+11.0507*(B47/1000)</f>
        <v>1553.9174000000003</v>
      </c>
      <c r="F47" s="1"/>
    </row>
  </sheetData>
  <mergeCells count="14">
    <mergeCell ref="B1:L1"/>
    <mergeCell ref="B45:E45"/>
    <mergeCell ref="B15:E15"/>
    <mergeCell ref="B11:E11"/>
    <mergeCell ref="B23:E23"/>
    <mergeCell ref="B33:E33"/>
    <mergeCell ref="E6:E7"/>
    <mergeCell ref="F6:F7"/>
    <mergeCell ref="G6:I6"/>
    <mergeCell ref="J6:L6"/>
    <mergeCell ref="B5:L5"/>
    <mergeCell ref="B6:B7"/>
    <mergeCell ref="C6:C7"/>
    <mergeCell ref="D6:D7"/>
  </mergeCells>
  <phoneticPr fontId="0" type="noConversion"/>
  <printOptions horizontalCentered="1"/>
  <pageMargins left="0.39370078740157483" right="0.39370078740157483" top="0.59055118110236227" bottom="0.27559055118110237" header="0" footer="0"/>
  <pageSetup scale="86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610A-3503-47A6-8544-6BE54EEED3BA}">
  <sheetPr>
    <pageSetUpPr fitToPage="1"/>
  </sheetPr>
  <dimension ref="A1:L47"/>
  <sheetViews>
    <sheetView zoomScaleNormal="100" workbookViewId="0">
      <selection activeCell="G31" sqref="G31"/>
    </sheetView>
  </sheetViews>
  <sheetFormatPr defaultColWidth="9.140625" defaultRowHeight="12.75" x14ac:dyDescent="0.2"/>
  <cols>
    <col min="1" max="1" width="22.140625" style="30" customWidth="1"/>
    <col min="2" max="2" width="13.5703125" style="3" customWidth="1"/>
    <col min="3" max="3" width="11.140625" style="3" customWidth="1"/>
    <col min="4" max="4" width="16.42578125" style="3" customWidth="1"/>
    <col min="5" max="5" width="18.140625" style="3" customWidth="1"/>
    <col min="6" max="6" width="16.5703125" style="3" customWidth="1"/>
    <col min="7" max="7" width="18.5703125" style="3" customWidth="1"/>
    <col min="8" max="8" width="13.85546875" style="8" customWidth="1"/>
    <col min="9" max="9" width="15.85546875" style="3" customWidth="1"/>
    <col min="10" max="10" width="17.7109375" style="3" customWidth="1"/>
    <col min="11" max="11" width="12.85546875" style="3" customWidth="1"/>
    <col min="12" max="12" width="14.28515625" style="3" customWidth="1"/>
    <col min="13" max="16384" width="9.140625" style="3"/>
  </cols>
  <sheetData>
    <row r="1" spans="1:12" ht="45.75" customHeight="1" x14ac:dyDescent="0.2">
      <c r="B1" s="94" t="s">
        <v>16</v>
      </c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13.5" customHeight="1" x14ac:dyDescent="0.2"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13.5" customHeight="1" x14ac:dyDescent="0.2">
      <c r="B3" s="60" t="s">
        <v>45</v>
      </c>
      <c r="C3" s="61">
        <v>2</v>
      </c>
      <c r="D3" s="37"/>
      <c r="E3" s="62" t="s">
        <v>46</v>
      </c>
      <c r="F3" s="63">
        <v>65000</v>
      </c>
      <c r="G3" s="64" t="s">
        <v>47</v>
      </c>
      <c r="H3" s="63">
        <v>95000</v>
      </c>
      <c r="I3" s="65" t="s">
        <v>48</v>
      </c>
      <c r="J3" s="42" t="s">
        <v>49</v>
      </c>
      <c r="K3" s="66">
        <f>(F3+H3)/2</f>
        <v>80000</v>
      </c>
      <c r="L3" s="67" t="s">
        <v>3</v>
      </c>
    </row>
    <row r="4" spans="1:12" ht="13.5" customHeight="1" thickBot="1" x14ac:dyDescent="0.25">
      <c r="B4" s="1"/>
      <c r="C4" s="1"/>
      <c r="D4" s="1"/>
      <c r="E4" s="1"/>
      <c r="F4" s="1"/>
      <c r="G4" s="1"/>
      <c r="H4" s="2"/>
      <c r="I4" s="1"/>
    </row>
    <row r="5" spans="1:12" ht="15" customHeight="1" thickBot="1" x14ac:dyDescent="0.25">
      <c r="B5" s="105" t="s">
        <v>6</v>
      </c>
      <c r="C5" s="106"/>
      <c r="D5" s="106"/>
      <c r="E5" s="106"/>
      <c r="F5" s="106"/>
      <c r="G5" s="106"/>
      <c r="H5" s="106"/>
      <c r="I5" s="106"/>
      <c r="J5" s="106"/>
      <c r="K5" s="106"/>
      <c r="L5" s="107"/>
    </row>
    <row r="6" spans="1:12" ht="17.25" customHeight="1" thickBot="1" x14ac:dyDescent="0.25">
      <c r="B6" s="108" t="s">
        <v>3</v>
      </c>
      <c r="C6" s="98" t="s">
        <v>1</v>
      </c>
      <c r="D6" s="98" t="s">
        <v>7</v>
      </c>
      <c r="E6" s="98" t="s">
        <v>8</v>
      </c>
      <c r="F6" s="100" t="s">
        <v>2</v>
      </c>
      <c r="G6" s="102" t="s">
        <v>44</v>
      </c>
      <c r="H6" s="103"/>
      <c r="I6" s="104"/>
      <c r="J6" s="102" t="s">
        <v>43</v>
      </c>
      <c r="K6" s="103"/>
      <c r="L6" s="104"/>
    </row>
    <row r="7" spans="1:12" ht="40.5" customHeight="1" thickBot="1" x14ac:dyDescent="0.25">
      <c r="B7" s="109"/>
      <c r="C7" s="99"/>
      <c r="D7" s="99"/>
      <c r="E7" s="99"/>
      <c r="F7" s="101"/>
      <c r="G7" s="21" t="s">
        <v>9</v>
      </c>
      <c r="H7" s="22" t="s">
        <v>13</v>
      </c>
      <c r="I7" s="23" t="s">
        <v>15</v>
      </c>
      <c r="J7" s="21" t="s">
        <v>14</v>
      </c>
      <c r="K7" s="22" t="s">
        <v>13</v>
      </c>
      <c r="L7" s="23" t="s">
        <v>15</v>
      </c>
    </row>
    <row r="8" spans="1:12" ht="26.25" thickBot="1" x14ac:dyDescent="0.25">
      <c r="A8" s="33" t="s">
        <v>17</v>
      </c>
      <c r="B8" s="68">
        <v>80000</v>
      </c>
      <c r="C8" s="5">
        <v>1</v>
      </c>
      <c r="D8" s="5">
        <v>1.2</v>
      </c>
      <c r="E8" s="5">
        <v>0.9</v>
      </c>
      <c r="F8" s="32" t="s">
        <v>0</v>
      </c>
      <c r="G8" s="24">
        <v>1</v>
      </c>
      <c r="H8" s="91">
        <f>$B$8/100*$C$8*$D$8*$E$8*G8</f>
        <v>864</v>
      </c>
      <c r="I8" s="17">
        <f t="shared" ref="I8" si="0">H8*0.95</f>
        <v>820.8</v>
      </c>
      <c r="J8" s="24">
        <v>0.95</v>
      </c>
      <c r="K8" s="91">
        <f>$B$8/100*$C$8*$D$8*$E$8*J8</f>
        <v>820.8</v>
      </c>
      <c r="L8" s="17">
        <f>K8*0.95</f>
        <v>779.75999999999988</v>
      </c>
    </row>
    <row r="9" spans="1:12" ht="26.25" thickBot="1" x14ac:dyDescent="0.25">
      <c r="A9" s="33" t="s">
        <v>18</v>
      </c>
      <c r="B9" s="93">
        <v>80000</v>
      </c>
      <c r="C9" s="87">
        <v>1</v>
      </c>
      <c r="D9" s="87">
        <v>1.43</v>
      </c>
      <c r="E9" s="87">
        <v>0.9</v>
      </c>
      <c r="F9" s="88" t="s">
        <v>0</v>
      </c>
      <c r="G9" s="25">
        <v>1</v>
      </c>
      <c r="H9" s="92">
        <f>$B$9/100*$C$9*$D$9*$E$9*G9</f>
        <v>1029.6000000000001</v>
      </c>
      <c r="I9" s="89">
        <f t="shared" ref="I9" si="1">H9*0.95</f>
        <v>978.12000000000012</v>
      </c>
      <c r="J9" s="25">
        <v>0.95</v>
      </c>
      <c r="K9" s="92">
        <f>$B$9/100*$C$9*$D$9*$E$9*J9</f>
        <v>978.12000000000012</v>
      </c>
      <c r="L9" s="89">
        <f>K9*0.95</f>
        <v>929.21400000000006</v>
      </c>
    </row>
    <row r="10" spans="1:12" ht="13.5" thickBot="1" x14ac:dyDescent="0.25">
      <c r="B10" s="2"/>
      <c r="C10" s="2"/>
      <c r="D10" s="2"/>
      <c r="E10" s="2"/>
      <c r="F10" s="2"/>
      <c r="G10" s="2"/>
      <c r="H10" s="2"/>
      <c r="I10" s="4"/>
    </row>
    <row r="11" spans="1:12" ht="13.5" customHeight="1" thickBot="1" x14ac:dyDescent="0.25">
      <c r="B11" s="95" t="s">
        <v>11</v>
      </c>
      <c r="C11" s="96"/>
      <c r="D11" s="96"/>
      <c r="E11" s="97"/>
      <c r="F11" s="18"/>
    </row>
    <row r="12" spans="1:12" ht="13.5" thickBot="1" x14ac:dyDescent="0.25">
      <c r="B12" s="27" t="s">
        <v>3</v>
      </c>
      <c r="C12" s="14" t="s">
        <v>10</v>
      </c>
      <c r="D12" s="28" t="s">
        <v>7</v>
      </c>
      <c r="E12" s="29" t="s">
        <v>4</v>
      </c>
      <c r="F12" s="2"/>
    </row>
    <row r="13" spans="1:12" ht="13.5" thickBot="1" x14ac:dyDescent="0.25">
      <c r="A13" s="30" t="s">
        <v>41</v>
      </c>
      <c r="B13" s="69">
        <v>80000</v>
      </c>
      <c r="C13" s="14">
        <v>3.5000000000000003E-2</v>
      </c>
      <c r="D13" s="26">
        <f>0.29+0.28</f>
        <v>0.57000000000000006</v>
      </c>
      <c r="E13" s="56">
        <f>B13*$C$13*$D$13</f>
        <v>1596.0000000000005</v>
      </c>
      <c r="F13" s="19"/>
    </row>
    <row r="14" spans="1:12" ht="13.5" thickBot="1" x14ac:dyDescent="0.25"/>
    <row r="15" spans="1:12" ht="13.5" thickBot="1" x14ac:dyDescent="0.25">
      <c r="B15" s="95" t="s">
        <v>22</v>
      </c>
      <c r="C15" s="96"/>
      <c r="D15" s="96"/>
      <c r="E15" s="97"/>
      <c r="F15" s="18"/>
    </row>
    <row r="16" spans="1:12" ht="13.5" thickBot="1" x14ac:dyDescent="0.25">
      <c r="B16" s="25" t="s">
        <v>3</v>
      </c>
      <c r="C16" s="28" t="s">
        <v>7</v>
      </c>
      <c r="D16" s="28" t="s">
        <v>12</v>
      </c>
      <c r="E16" s="29" t="s">
        <v>5</v>
      </c>
      <c r="F16" s="2"/>
    </row>
    <row r="17" spans="1:10" x14ac:dyDescent="0.2">
      <c r="A17" s="30" t="s">
        <v>24</v>
      </c>
      <c r="B17" s="46">
        <v>2000</v>
      </c>
      <c r="C17" s="15">
        <v>80</v>
      </c>
      <c r="D17" s="15"/>
      <c r="E17" s="16">
        <f>C17*1.5</f>
        <v>120</v>
      </c>
      <c r="F17" s="9"/>
      <c r="J17" s="6"/>
    </row>
    <row r="18" spans="1:10" x14ac:dyDescent="0.2">
      <c r="A18" s="30" t="s">
        <v>20</v>
      </c>
      <c r="B18" s="47">
        <v>24000</v>
      </c>
      <c r="C18" s="10">
        <v>80</v>
      </c>
      <c r="D18" s="10"/>
      <c r="E18" s="11">
        <f>B18*C18*0.0006</f>
        <v>1152</v>
      </c>
      <c r="F18" s="9"/>
      <c r="J18" s="6"/>
    </row>
    <row r="19" spans="1:10" x14ac:dyDescent="0.2">
      <c r="A19" s="30" t="s">
        <v>19</v>
      </c>
      <c r="B19" s="70">
        <v>80000</v>
      </c>
      <c r="C19" s="10">
        <v>80</v>
      </c>
      <c r="D19" s="10"/>
      <c r="E19" s="58">
        <f>C19*((B19*0.00012)+12)</f>
        <v>1728</v>
      </c>
      <c r="F19" s="9"/>
    </row>
    <row r="20" spans="1:10" ht="13.5" thickBot="1" x14ac:dyDescent="0.25">
      <c r="A20" s="30" t="s">
        <v>21</v>
      </c>
      <c r="B20" s="48">
        <v>140000</v>
      </c>
      <c r="C20" s="12">
        <v>80</v>
      </c>
      <c r="D20" s="12"/>
      <c r="E20" s="13">
        <f>C20*24</f>
        <v>1920</v>
      </c>
      <c r="F20" s="9"/>
    </row>
    <row r="21" spans="1:10" x14ac:dyDescent="0.2">
      <c r="B21" s="7"/>
    </row>
    <row r="22" spans="1:10" ht="13.5" thickBot="1" x14ac:dyDescent="0.25"/>
    <row r="23" spans="1:10" ht="13.5" thickBot="1" x14ac:dyDescent="0.25">
      <c r="B23" s="95" t="s">
        <v>23</v>
      </c>
      <c r="C23" s="96"/>
      <c r="D23" s="96"/>
      <c r="E23" s="97"/>
      <c r="F23" s="18"/>
    </row>
    <row r="24" spans="1:10" ht="13.5" thickBot="1" x14ac:dyDescent="0.25">
      <c r="B24" s="25" t="s">
        <v>3</v>
      </c>
      <c r="C24" s="28"/>
      <c r="D24" s="28"/>
      <c r="E24" s="29" t="s">
        <v>42</v>
      </c>
      <c r="F24" s="2"/>
    </row>
    <row r="25" spans="1:10" x14ac:dyDescent="0.2">
      <c r="A25" s="30" t="s">
        <v>25</v>
      </c>
      <c r="B25" s="46">
        <v>5000</v>
      </c>
      <c r="C25" s="15"/>
      <c r="D25" s="15"/>
      <c r="E25" s="16">
        <v>235</v>
      </c>
      <c r="F25" s="20"/>
    </row>
    <row r="26" spans="1:10" x14ac:dyDescent="0.2">
      <c r="A26" s="30" t="s">
        <v>26</v>
      </c>
      <c r="B26" s="47">
        <v>30000</v>
      </c>
      <c r="C26" s="10"/>
      <c r="D26" s="10"/>
      <c r="E26" s="11">
        <f>85.53+(0.01993*B26)</f>
        <v>683.43</v>
      </c>
      <c r="F26" s="20"/>
    </row>
    <row r="27" spans="1:10" x14ac:dyDescent="0.2">
      <c r="A27" s="30" t="s">
        <v>27</v>
      </c>
      <c r="B27" s="70">
        <v>80000</v>
      </c>
      <c r="C27" s="10"/>
      <c r="D27" s="10"/>
      <c r="E27" s="58">
        <f>156.79+(0.017554*B27)</f>
        <v>1561.11</v>
      </c>
      <c r="F27" s="20"/>
    </row>
    <row r="28" spans="1:10" x14ac:dyDescent="0.2">
      <c r="A28" s="31" t="s">
        <v>28</v>
      </c>
      <c r="B28" s="47">
        <v>140000</v>
      </c>
      <c r="C28" s="10"/>
      <c r="D28" s="10"/>
      <c r="E28" s="11">
        <v>1912.2</v>
      </c>
      <c r="F28" s="20"/>
    </row>
    <row r="29" spans="1:10" x14ac:dyDescent="0.2">
      <c r="A29" s="31" t="s">
        <v>29</v>
      </c>
      <c r="B29" s="47">
        <v>160000</v>
      </c>
      <c r="C29" s="10"/>
      <c r="D29" s="10"/>
      <c r="E29" s="11">
        <v>2250</v>
      </c>
      <c r="F29" s="20"/>
    </row>
    <row r="30" spans="1:10" ht="13.5" thickBot="1" x14ac:dyDescent="0.25">
      <c r="A30" s="31" t="s">
        <v>39</v>
      </c>
      <c r="B30" s="48">
        <v>180000</v>
      </c>
      <c r="C30" s="12"/>
      <c r="D30" s="12"/>
      <c r="E30" s="13">
        <v>3440</v>
      </c>
      <c r="F30" s="20"/>
    </row>
    <row r="32" spans="1:10" ht="13.5" thickBot="1" x14ac:dyDescent="0.25"/>
    <row r="33" spans="1:6" ht="13.5" thickBot="1" x14ac:dyDescent="0.25">
      <c r="B33" s="95" t="s">
        <v>30</v>
      </c>
      <c r="C33" s="96"/>
      <c r="D33" s="96"/>
      <c r="E33" s="97"/>
      <c r="F33" s="18"/>
    </row>
    <row r="34" spans="1:6" ht="13.5" thickBot="1" x14ac:dyDescent="0.25">
      <c r="B34" s="25" t="s">
        <v>3</v>
      </c>
      <c r="C34" s="28"/>
      <c r="D34" s="28"/>
      <c r="E34" s="29" t="s">
        <v>5</v>
      </c>
      <c r="F34" s="2"/>
    </row>
    <row r="35" spans="1:6" x14ac:dyDescent="0.2">
      <c r="A35" s="30" t="s">
        <v>31</v>
      </c>
      <c r="B35" s="49">
        <v>10000</v>
      </c>
      <c r="C35" s="10"/>
      <c r="D35" s="10"/>
      <c r="E35" s="11">
        <v>1000</v>
      </c>
      <c r="F35" s="20"/>
    </row>
    <row r="36" spans="1:6" x14ac:dyDescent="0.2">
      <c r="A36" s="30" t="s">
        <v>32</v>
      </c>
      <c r="B36" s="49">
        <v>15000</v>
      </c>
      <c r="C36" s="10"/>
      <c r="D36" s="10"/>
      <c r="E36" s="11">
        <f>850+0.0935*B36</f>
        <v>2252.5</v>
      </c>
      <c r="F36" s="20"/>
    </row>
    <row r="37" spans="1:6" x14ac:dyDescent="0.2">
      <c r="A37" s="30" t="s">
        <v>33</v>
      </c>
      <c r="B37" s="49">
        <v>20000</v>
      </c>
      <c r="C37" s="10"/>
      <c r="D37" s="10"/>
      <c r="E37" s="11">
        <f>850+0.1115*B37</f>
        <v>3080</v>
      </c>
      <c r="F37" s="20"/>
    </row>
    <row r="38" spans="1:6" x14ac:dyDescent="0.2">
      <c r="A38" s="31" t="s">
        <v>34</v>
      </c>
      <c r="B38" s="49">
        <v>25000</v>
      </c>
      <c r="C38" s="10"/>
      <c r="D38" s="10"/>
      <c r="E38" s="11">
        <f>850+0.1248*B38</f>
        <v>3970</v>
      </c>
      <c r="F38" s="20"/>
    </row>
    <row r="39" spans="1:6" x14ac:dyDescent="0.2">
      <c r="A39" s="31" t="s">
        <v>35</v>
      </c>
      <c r="B39" s="49">
        <v>33000</v>
      </c>
      <c r="C39" s="10"/>
      <c r="D39" s="10"/>
      <c r="E39" s="11">
        <f>850+0.1299*B39</f>
        <v>5136.7</v>
      </c>
      <c r="F39" s="20"/>
    </row>
    <row r="40" spans="1:6" x14ac:dyDescent="0.2">
      <c r="A40" s="31" t="s">
        <v>36</v>
      </c>
      <c r="B40" s="49">
        <v>45000</v>
      </c>
      <c r="C40" s="10"/>
      <c r="D40" s="10"/>
      <c r="E40" s="11">
        <f>850+0.1385*B40</f>
        <v>7082.5000000000009</v>
      </c>
      <c r="F40" s="20"/>
    </row>
    <row r="41" spans="1:6" x14ac:dyDescent="0.2">
      <c r="A41" s="31" t="s">
        <v>37</v>
      </c>
      <c r="B41" s="71">
        <v>80000</v>
      </c>
      <c r="C41" s="10"/>
      <c r="D41" s="10"/>
      <c r="E41" s="58">
        <f>1267+0.135*B41</f>
        <v>12067</v>
      </c>
      <c r="F41" s="20"/>
    </row>
    <row r="42" spans="1:6" ht="13.5" thickBot="1" x14ac:dyDescent="0.25">
      <c r="A42" s="31" t="s">
        <v>38</v>
      </c>
      <c r="B42" s="50">
        <v>140000</v>
      </c>
      <c r="C42" s="12"/>
      <c r="D42" s="12"/>
      <c r="E42" s="13">
        <v>15000</v>
      </c>
      <c r="F42" s="20"/>
    </row>
    <row r="43" spans="1:6" x14ac:dyDescent="0.2">
      <c r="B43" s="1"/>
      <c r="C43" s="1"/>
      <c r="D43" s="1"/>
      <c r="E43" s="1"/>
      <c r="F43" s="1"/>
    </row>
    <row r="44" spans="1:6" ht="13.5" thickBot="1" x14ac:dyDescent="0.25"/>
    <row r="45" spans="1:6" ht="13.5" thickBot="1" x14ac:dyDescent="0.25">
      <c r="B45" s="95" t="s">
        <v>40</v>
      </c>
      <c r="C45" s="96"/>
      <c r="D45" s="96"/>
      <c r="E45" s="97"/>
      <c r="F45" s="18"/>
    </row>
    <row r="46" spans="1:6" ht="13.5" thickBot="1" x14ac:dyDescent="0.25">
      <c r="B46" s="25" t="s">
        <v>3</v>
      </c>
      <c r="C46" s="28"/>
      <c r="D46" s="28"/>
      <c r="E46" s="29" t="s">
        <v>5</v>
      </c>
      <c r="F46" s="2"/>
    </row>
    <row r="47" spans="1:6" ht="13.5" thickBot="1" x14ac:dyDescent="0.25">
      <c r="A47" s="30" t="s">
        <v>41</v>
      </c>
      <c r="B47" s="72">
        <v>80000</v>
      </c>
      <c r="C47" s="14"/>
      <c r="D47" s="14"/>
      <c r="E47" s="59">
        <f>6.8194+11.0507*(B47/1000)</f>
        <v>890.87540000000001</v>
      </c>
      <c r="F47" s="1"/>
    </row>
  </sheetData>
  <mergeCells count="14">
    <mergeCell ref="B45:E45"/>
    <mergeCell ref="B11:E11"/>
    <mergeCell ref="B15:E15"/>
    <mergeCell ref="B23:E23"/>
    <mergeCell ref="B33:E33"/>
    <mergeCell ref="B1:L1"/>
    <mergeCell ref="B5:L5"/>
    <mergeCell ref="B6:B7"/>
    <mergeCell ref="C6:C7"/>
    <mergeCell ref="D6:D7"/>
    <mergeCell ref="E6:E7"/>
    <mergeCell ref="F6:F7"/>
    <mergeCell ref="G6:I6"/>
    <mergeCell ref="J6:L6"/>
  </mergeCells>
  <printOptions horizontalCentered="1"/>
  <pageMargins left="0.39370078740157483" right="0.39370078740157483" top="0.59055118110236227" bottom="0.27559055118110237" header="0" footer="0"/>
  <pageSetup scale="86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F9BB-A0D7-4B74-944D-E6C52C54A386}">
  <sheetPr>
    <pageSetUpPr fitToPage="1"/>
  </sheetPr>
  <dimension ref="A1:L47"/>
  <sheetViews>
    <sheetView tabSelected="1" zoomScaleNormal="100" workbookViewId="0">
      <selection activeCell="F16" sqref="F16"/>
    </sheetView>
  </sheetViews>
  <sheetFormatPr defaultColWidth="9.140625" defaultRowHeight="12.75" x14ac:dyDescent="0.2"/>
  <cols>
    <col min="1" max="1" width="22.140625" style="30" customWidth="1"/>
    <col min="2" max="2" width="13.5703125" style="3" customWidth="1"/>
    <col min="3" max="3" width="11.140625" style="3" customWidth="1"/>
    <col min="4" max="4" width="16.42578125" style="3" customWidth="1"/>
    <col min="5" max="5" width="18.140625" style="3" customWidth="1"/>
    <col min="6" max="6" width="16.5703125" style="3" customWidth="1"/>
    <col min="7" max="7" width="18.5703125" style="3" customWidth="1"/>
    <col min="8" max="8" width="13.85546875" style="8" customWidth="1"/>
    <col min="9" max="9" width="15.85546875" style="3" customWidth="1"/>
    <col min="10" max="10" width="17.7109375" style="3" customWidth="1"/>
    <col min="11" max="11" width="12.85546875" style="3" customWidth="1"/>
    <col min="12" max="12" width="14.28515625" style="3" customWidth="1"/>
    <col min="13" max="16384" width="9.140625" style="3"/>
  </cols>
  <sheetData>
    <row r="1" spans="1:12" ht="45.75" customHeight="1" x14ac:dyDescent="0.2">
      <c r="B1" s="94" t="s">
        <v>16</v>
      </c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13.5" customHeight="1" x14ac:dyDescent="0.2"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13.5" customHeight="1" x14ac:dyDescent="0.2">
      <c r="B3" s="73" t="s">
        <v>45</v>
      </c>
      <c r="C3" s="74">
        <v>3</v>
      </c>
      <c r="D3" s="37"/>
      <c r="E3" s="75" t="s">
        <v>46</v>
      </c>
      <c r="F3" s="76">
        <v>20000</v>
      </c>
      <c r="G3" s="77" t="s">
        <v>47</v>
      </c>
      <c r="H3" s="76">
        <v>45000</v>
      </c>
      <c r="I3" s="78" t="s">
        <v>48</v>
      </c>
      <c r="J3" s="42" t="s">
        <v>49</v>
      </c>
      <c r="K3" s="79">
        <f>(F3+H3)/2</f>
        <v>32500</v>
      </c>
      <c r="L3" s="80" t="s">
        <v>3</v>
      </c>
    </row>
    <row r="4" spans="1:12" ht="13.5" customHeight="1" thickBot="1" x14ac:dyDescent="0.25">
      <c r="B4" s="1"/>
      <c r="C4" s="1"/>
      <c r="D4" s="1"/>
      <c r="E4" s="1"/>
      <c r="F4" s="1"/>
      <c r="G4" s="1"/>
      <c r="H4" s="2"/>
      <c r="I4" s="1"/>
    </row>
    <row r="5" spans="1:12" ht="15" customHeight="1" thickBot="1" x14ac:dyDescent="0.25">
      <c r="B5" s="105" t="s">
        <v>6</v>
      </c>
      <c r="C5" s="106"/>
      <c r="D5" s="106"/>
      <c r="E5" s="106"/>
      <c r="F5" s="106"/>
      <c r="G5" s="106"/>
      <c r="H5" s="106"/>
      <c r="I5" s="106"/>
      <c r="J5" s="106"/>
      <c r="K5" s="106"/>
      <c r="L5" s="107"/>
    </row>
    <row r="6" spans="1:12" ht="17.25" customHeight="1" thickBot="1" x14ac:dyDescent="0.25">
      <c r="B6" s="108" t="s">
        <v>3</v>
      </c>
      <c r="C6" s="98" t="s">
        <v>1</v>
      </c>
      <c r="D6" s="98" t="s">
        <v>7</v>
      </c>
      <c r="E6" s="98" t="s">
        <v>8</v>
      </c>
      <c r="F6" s="100" t="s">
        <v>2</v>
      </c>
      <c r="G6" s="102" t="s">
        <v>44</v>
      </c>
      <c r="H6" s="103"/>
      <c r="I6" s="104"/>
      <c r="J6" s="102" t="s">
        <v>43</v>
      </c>
      <c r="K6" s="103"/>
      <c r="L6" s="104"/>
    </row>
    <row r="7" spans="1:12" ht="40.5" customHeight="1" thickBot="1" x14ac:dyDescent="0.25">
      <c r="B7" s="109"/>
      <c r="C7" s="99"/>
      <c r="D7" s="99"/>
      <c r="E7" s="99"/>
      <c r="F7" s="101"/>
      <c r="G7" s="21" t="s">
        <v>9</v>
      </c>
      <c r="H7" s="22" t="s">
        <v>13</v>
      </c>
      <c r="I7" s="23" t="s">
        <v>15</v>
      </c>
      <c r="J7" s="21" t="s">
        <v>14</v>
      </c>
      <c r="K7" s="22" t="s">
        <v>13</v>
      </c>
      <c r="L7" s="23" t="s">
        <v>15</v>
      </c>
    </row>
    <row r="8" spans="1:12" ht="26.25" thickBot="1" x14ac:dyDescent="0.25">
      <c r="A8" s="33" t="s">
        <v>17</v>
      </c>
      <c r="B8" s="85">
        <v>32500</v>
      </c>
      <c r="C8" s="5">
        <v>1</v>
      </c>
      <c r="D8" s="5">
        <v>1.2</v>
      </c>
      <c r="E8" s="5">
        <v>0.9</v>
      </c>
      <c r="F8" s="32" t="s">
        <v>0</v>
      </c>
      <c r="G8" s="24">
        <v>1</v>
      </c>
      <c r="H8" s="91">
        <f>$B$8/100*$C$8*$D$8*$E$8*G8</f>
        <v>351</v>
      </c>
      <c r="I8" s="17">
        <f t="shared" ref="I8" si="0">H8*0.95</f>
        <v>333.45</v>
      </c>
      <c r="J8" s="24">
        <v>0.95</v>
      </c>
      <c r="K8" s="91">
        <f>$B$8/100*$C$8*$D$8*$E$8*J8</f>
        <v>333.45</v>
      </c>
      <c r="L8" s="17">
        <f>K8*0.95</f>
        <v>316.77749999999997</v>
      </c>
    </row>
    <row r="9" spans="1:12" ht="26.25" thickBot="1" x14ac:dyDescent="0.25">
      <c r="A9" s="33" t="s">
        <v>18</v>
      </c>
      <c r="B9" s="90">
        <v>32500</v>
      </c>
      <c r="C9" s="87">
        <v>1</v>
      </c>
      <c r="D9" s="87">
        <v>1.43</v>
      </c>
      <c r="E9" s="87">
        <v>0.9</v>
      </c>
      <c r="F9" s="88" t="s">
        <v>0</v>
      </c>
      <c r="G9" s="25">
        <v>1</v>
      </c>
      <c r="H9" s="92">
        <f>$B$9/100*$C$9*$D$9*$E$9*G9</f>
        <v>418.27500000000003</v>
      </c>
      <c r="I9" s="89">
        <f t="shared" ref="I9" si="1">H9*0.95</f>
        <v>397.36125000000004</v>
      </c>
      <c r="J9" s="25">
        <v>0.95</v>
      </c>
      <c r="K9" s="92">
        <f>$B$9/100*$C$9*$D$9*$E$9*J9</f>
        <v>397.36125000000004</v>
      </c>
      <c r="L9" s="89">
        <f>K9*0.95</f>
        <v>377.49318750000003</v>
      </c>
    </row>
    <row r="10" spans="1:12" ht="13.5" thickBot="1" x14ac:dyDescent="0.25">
      <c r="B10" s="2"/>
      <c r="C10" s="2"/>
      <c r="D10" s="2"/>
      <c r="E10" s="2"/>
      <c r="F10" s="2"/>
      <c r="G10" s="2"/>
      <c r="H10" s="2"/>
      <c r="I10" s="4"/>
    </row>
    <row r="11" spans="1:12" ht="13.5" customHeight="1" thickBot="1" x14ac:dyDescent="0.25">
      <c r="B11" s="95" t="s">
        <v>11</v>
      </c>
      <c r="C11" s="96"/>
      <c r="D11" s="96"/>
      <c r="E11" s="97"/>
      <c r="F11" s="18"/>
    </row>
    <row r="12" spans="1:12" ht="13.5" thickBot="1" x14ac:dyDescent="0.25">
      <c r="B12" s="27" t="s">
        <v>3</v>
      </c>
      <c r="C12" s="14" t="s">
        <v>10</v>
      </c>
      <c r="D12" s="28" t="s">
        <v>7</v>
      </c>
      <c r="E12" s="29" t="s">
        <v>4</v>
      </c>
      <c r="F12" s="2"/>
    </row>
    <row r="13" spans="1:12" ht="13.5" thickBot="1" x14ac:dyDescent="0.25">
      <c r="A13" s="30" t="s">
        <v>41</v>
      </c>
      <c r="B13" s="84">
        <v>32500</v>
      </c>
      <c r="C13" s="14">
        <v>3.5000000000000003E-2</v>
      </c>
      <c r="D13" s="26">
        <f>0.29+0.28</f>
        <v>0.57000000000000006</v>
      </c>
      <c r="E13" s="56">
        <f>B13*$C$13*$D$13</f>
        <v>648.37500000000011</v>
      </c>
      <c r="F13" s="19"/>
    </row>
    <row r="14" spans="1:12" ht="13.5" thickBot="1" x14ac:dyDescent="0.25"/>
    <row r="15" spans="1:12" ht="13.5" thickBot="1" x14ac:dyDescent="0.25">
      <c r="B15" s="95" t="s">
        <v>22</v>
      </c>
      <c r="C15" s="96"/>
      <c r="D15" s="96"/>
      <c r="E15" s="97"/>
      <c r="F15" s="18"/>
    </row>
    <row r="16" spans="1:12" ht="13.5" thickBot="1" x14ac:dyDescent="0.25">
      <c r="B16" s="25" t="s">
        <v>3</v>
      </c>
      <c r="C16" s="28" t="s">
        <v>7</v>
      </c>
      <c r="D16" s="28" t="s">
        <v>12</v>
      </c>
      <c r="E16" s="29" t="s">
        <v>5</v>
      </c>
      <c r="F16" s="2"/>
    </row>
    <row r="17" spans="1:10" x14ac:dyDescent="0.2">
      <c r="A17" s="30" t="s">
        <v>24</v>
      </c>
      <c r="B17" s="46">
        <v>2000</v>
      </c>
      <c r="C17" s="15">
        <v>80</v>
      </c>
      <c r="D17" s="15"/>
      <c r="E17" s="16">
        <f>C17*1.5</f>
        <v>120</v>
      </c>
      <c r="F17" s="9"/>
      <c r="J17" s="6"/>
    </row>
    <row r="18" spans="1:10" x14ac:dyDescent="0.2">
      <c r="A18" s="30" t="s">
        <v>20</v>
      </c>
      <c r="B18" s="47">
        <v>24000</v>
      </c>
      <c r="C18" s="10">
        <v>80</v>
      </c>
      <c r="D18" s="10"/>
      <c r="E18" s="11">
        <f>B18*C18*0.0006</f>
        <v>1152</v>
      </c>
      <c r="F18" s="9"/>
      <c r="J18" s="6"/>
    </row>
    <row r="19" spans="1:10" x14ac:dyDescent="0.2">
      <c r="A19" s="30" t="s">
        <v>19</v>
      </c>
      <c r="B19" s="83">
        <v>32500</v>
      </c>
      <c r="C19" s="10">
        <v>80</v>
      </c>
      <c r="D19" s="10"/>
      <c r="E19" s="58">
        <f>C19*((B19*0.00012)+12)</f>
        <v>1272</v>
      </c>
      <c r="F19" s="9"/>
    </row>
    <row r="20" spans="1:10" ht="13.5" thickBot="1" x14ac:dyDescent="0.25">
      <c r="A20" s="30" t="s">
        <v>21</v>
      </c>
      <c r="B20" s="48">
        <v>140000</v>
      </c>
      <c r="C20" s="12">
        <v>80</v>
      </c>
      <c r="D20" s="12"/>
      <c r="E20" s="13">
        <f>C20*24</f>
        <v>1920</v>
      </c>
      <c r="F20" s="9"/>
    </row>
    <row r="21" spans="1:10" x14ac:dyDescent="0.2">
      <c r="B21" s="7"/>
    </row>
    <row r="22" spans="1:10" ht="13.5" thickBot="1" x14ac:dyDescent="0.25"/>
    <row r="23" spans="1:10" ht="13.5" thickBot="1" x14ac:dyDescent="0.25">
      <c r="B23" s="95" t="s">
        <v>23</v>
      </c>
      <c r="C23" s="96"/>
      <c r="D23" s="96"/>
      <c r="E23" s="97"/>
      <c r="F23" s="18"/>
    </row>
    <row r="24" spans="1:10" ht="13.5" thickBot="1" x14ac:dyDescent="0.25">
      <c r="B24" s="25" t="s">
        <v>3</v>
      </c>
      <c r="C24" s="28"/>
      <c r="D24" s="28"/>
      <c r="E24" s="29" t="s">
        <v>42</v>
      </c>
      <c r="F24" s="2"/>
    </row>
    <row r="25" spans="1:10" x14ac:dyDescent="0.2">
      <c r="A25" s="30" t="s">
        <v>25</v>
      </c>
      <c r="B25" s="46">
        <v>5000</v>
      </c>
      <c r="C25" s="15"/>
      <c r="D25" s="15"/>
      <c r="E25" s="16">
        <v>235</v>
      </c>
      <c r="F25" s="20"/>
    </row>
    <row r="26" spans="1:10" x14ac:dyDescent="0.2">
      <c r="A26" s="30" t="s">
        <v>26</v>
      </c>
      <c r="B26" s="47">
        <v>30000</v>
      </c>
      <c r="C26" s="10"/>
      <c r="D26" s="10"/>
      <c r="E26" s="11">
        <f>85.53+(0.01993*B26)</f>
        <v>683.43</v>
      </c>
      <c r="F26" s="20"/>
    </row>
    <row r="27" spans="1:10" x14ac:dyDescent="0.2">
      <c r="A27" s="30" t="s">
        <v>27</v>
      </c>
      <c r="B27" s="83">
        <v>32500</v>
      </c>
      <c r="C27" s="10"/>
      <c r="D27" s="10"/>
      <c r="E27" s="58">
        <f>156.79+(0.017554*B27)</f>
        <v>727.29499999999996</v>
      </c>
      <c r="F27" s="20"/>
    </row>
    <row r="28" spans="1:10" x14ac:dyDescent="0.2">
      <c r="A28" s="31" t="s">
        <v>28</v>
      </c>
      <c r="B28" s="47">
        <v>140000</v>
      </c>
      <c r="C28" s="10"/>
      <c r="D28" s="10"/>
      <c r="E28" s="11">
        <v>1912.2</v>
      </c>
      <c r="F28" s="20"/>
    </row>
    <row r="29" spans="1:10" x14ac:dyDescent="0.2">
      <c r="A29" s="31" t="s">
        <v>29</v>
      </c>
      <c r="B29" s="47">
        <v>160000</v>
      </c>
      <c r="C29" s="10"/>
      <c r="D29" s="10"/>
      <c r="E29" s="11">
        <v>2250</v>
      </c>
      <c r="F29" s="20"/>
    </row>
    <row r="30" spans="1:10" ht="13.5" thickBot="1" x14ac:dyDescent="0.25">
      <c r="A30" s="31" t="s">
        <v>39</v>
      </c>
      <c r="B30" s="48">
        <v>180000</v>
      </c>
      <c r="C30" s="12"/>
      <c r="D30" s="12"/>
      <c r="E30" s="13">
        <v>3440</v>
      </c>
      <c r="F30" s="20"/>
    </row>
    <row r="32" spans="1:10" ht="13.5" thickBot="1" x14ac:dyDescent="0.25"/>
    <row r="33" spans="1:6" ht="13.5" thickBot="1" x14ac:dyDescent="0.25">
      <c r="B33" s="95" t="s">
        <v>30</v>
      </c>
      <c r="C33" s="96"/>
      <c r="D33" s="96"/>
      <c r="E33" s="97"/>
      <c r="F33" s="18"/>
    </row>
    <row r="34" spans="1:6" ht="13.5" thickBot="1" x14ac:dyDescent="0.25">
      <c r="B34" s="25" t="s">
        <v>3</v>
      </c>
      <c r="C34" s="28"/>
      <c r="D34" s="28"/>
      <c r="E34" s="29" t="s">
        <v>5</v>
      </c>
      <c r="F34" s="2"/>
    </row>
    <row r="35" spans="1:6" x14ac:dyDescent="0.2">
      <c r="A35" s="30" t="s">
        <v>31</v>
      </c>
      <c r="B35" s="49">
        <v>10000</v>
      </c>
      <c r="C35" s="10"/>
      <c r="D35" s="10"/>
      <c r="E35" s="11">
        <v>1000</v>
      </c>
      <c r="F35" s="20"/>
    </row>
    <row r="36" spans="1:6" x14ac:dyDescent="0.2">
      <c r="A36" s="30" t="s">
        <v>32</v>
      </c>
      <c r="B36" s="49">
        <v>15000</v>
      </c>
      <c r="C36" s="10"/>
      <c r="D36" s="10"/>
      <c r="E36" s="11">
        <f>850+0.0935*B36</f>
        <v>2252.5</v>
      </c>
      <c r="F36" s="20"/>
    </row>
    <row r="37" spans="1:6" x14ac:dyDescent="0.2">
      <c r="A37" s="30" t="s">
        <v>33</v>
      </c>
      <c r="B37" s="49">
        <v>20000</v>
      </c>
      <c r="C37" s="10"/>
      <c r="D37" s="10"/>
      <c r="E37" s="11">
        <f>850+0.1115*B37</f>
        <v>3080</v>
      </c>
      <c r="F37" s="20"/>
    </row>
    <row r="38" spans="1:6" x14ac:dyDescent="0.2">
      <c r="A38" s="31" t="s">
        <v>34</v>
      </c>
      <c r="B38" s="49">
        <v>25000</v>
      </c>
      <c r="C38" s="10"/>
      <c r="D38" s="10"/>
      <c r="E38" s="11">
        <f>850+0.1248*B38</f>
        <v>3970</v>
      </c>
      <c r="F38" s="20"/>
    </row>
    <row r="39" spans="1:6" x14ac:dyDescent="0.2">
      <c r="A39" s="31" t="s">
        <v>35</v>
      </c>
      <c r="B39" s="82">
        <v>32500</v>
      </c>
      <c r="C39" s="10"/>
      <c r="D39" s="10"/>
      <c r="E39" s="58">
        <f>850+0.1299*B39</f>
        <v>5071.75</v>
      </c>
      <c r="F39" s="20"/>
    </row>
    <row r="40" spans="1:6" x14ac:dyDescent="0.2">
      <c r="A40" s="31" t="s">
        <v>36</v>
      </c>
      <c r="B40" s="49">
        <v>45000</v>
      </c>
      <c r="C40" s="10"/>
      <c r="D40" s="10"/>
      <c r="E40" s="11">
        <f>850+0.1385*B40</f>
        <v>7082.5000000000009</v>
      </c>
      <c r="F40" s="20"/>
    </row>
    <row r="41" spans="1:6" x14ac:dyDescent="0.2">
      <c r="A41" s="31" t="s">
        <v>37</v>
      </c>
      <c r="B41" s="49">
        <v>80000</v>
      </c>
      <c r="C41" s="10"/>
      <c r="D41" s="10"/>
      <c r="E41" s="11">
        <f>1267+0.135*B41</f>
        <v>12067</v>
      </c>
      <c r="F41" s="20"/>
    </row>
    <row r="42" spans="1:6" ht="13.5" thickBot="1" x14ac:dyDescent="0.25">
      <c r="A42" s="31" t="s">
        <v>38</v>
      </c>
      <c r="B42" s="50">
        <v>140000</v>
      </c>
      <c r="C42" s="12"/>
      <c r="D42" s="12"/>
      <c r="E42" s="13">
        <v>15000</v>
      </c>
      <c r="F42" s="20"/>
    </row>
    <row r="43" spans="1:6" x14ac:dyDescent="0.2">
      <c r="B43" s="1"/>
      <c r="C43" s="1"/>
      <c r="D43" s="1"/>
      <c r="E43" s="1"/>
      <c r="F43" s="1"/>
    </row>
    <row r="44" spans="1:6" ht="13.5" thickBot="1" x14ac:dyDescent="0.25"/>
    <row r="45" spans="1:6" ht="13.5" thickBot="1" x14ac:dyDescent="0.25">
      <c r="B45" s="95" t="s">
        <v>40</v>
      </c>
      <c r="C45" s="96"/>
      <c r="D45" s="96"/>
      <c r="E45" s="97"/>
      <c r="F45" s="18"/>
    </row>
    <row r="46" spans="1:6" ht="13.5" thickBot="1" x14ac:dyDescent="0.25">
      <c r="B46" s="25" t="s">
        <v>3</v>
      </c>
      <c r="C46" s="28"/>
      <c r="D46" s="28"/>
      <c r="E46" s="29" t="s">
        <v>5</v>
      </c>
      <c r="F46" s="2"/>
    </row>
    <row r="47" spans="1:6" ht="13.5" thickBot="1" x14ac:dyDescent="0.25">
      <c r="A47" s="30" t="s">
        <v>41</v>
      </c>
      <c r="B47" s="81">
        <v>32500</v>
      </c>
      <c r="C47" s="14"/>
      <c r="D47" s="14"/>
      <c r="E47" s="59">
        <f>6.8194+11.0507*(B47/1000)</f>
        <v>365.96715</v>
      </c>
      <c r="F47" s="1"/>
    </row>
  </sheetData>
  <mergeCells count="14">
    <mergeCell ref="B45:E45"/>
    <mergeCell ref="B11:E11"/>
    <mergeCell ref="B15:E15"/>
    <mergeCell ref="B23:E23"/>
    <mergeCell ref="B33:E33"/>
    <mergeCell ref="B1:L1"/>
    <mergeCell ref="B5:L5"/>
    <mergeCell ref="B6:B7"/>
    <mergeCell ref="C6:C7"/>
    <mergeCell ref="D6:D7"/>
    <mergeCell ref="E6:E7"/>
    <mergeCell ref="F6:F7"/>
    <mergeCell ref="G6:I6"/>
    <mergeCell ref="J6:L6"/>
  </mergeCells>
  <printOptions horizontalCentered="1"/>
  <pageMargins left="0.39370078740157483" right="0.39370078740157483" top="0.59055118110236227" bottom="0.27559055118110237" header="0" footer="0"/>
  <pageSetup scale="86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RG1_VLC Port Tariff</vt:lpstr>
      <vt:lpstr>RG2_VLC Port Tariff</vt:lpstr>
      <vt:lpstr>RG3_VLC Port Tariff</vt:lpstr>
    </vt:vector>
  </TitlesOfParts>
  <Company>cosco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puertda</dc:creator>
  <cp:lastModifiedBy>User</cp:lastModifiedBy>
  <cp:lastPrinted>2016-04-07T16:04:04Z</cp:lastPrinted>
  <dcterms:created xsi:type="dcterms:W3CDTF">2006-12-11T11:01:44Z</dcterms:created>
  <dcterms:modified xsi:type="dcterms:W3CDTF">2022-03-08T06:41:36Z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