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ysim5g\tests\"/>
    </mc:Choice>
  </mc:AlternateContent>
  <xr:revisionPtr revIDLastSave="0" documentId="13_ncr:1_{6AA6DB27-9AFD-4AF6-A11D-28343030AF69}" xr6:coauthVersionLast="41" xr6:coauthVersionMax="41" xr10:uidLastSave="{00000000-0000-0000-0000-000000000000}"/>
  <bookViews>
    <workbookView xWindow="3900" yWindow="3900" windowWidth="14415" windowHeight="13290" xr2:uid="{EF8BEF9E-9108-4BFF-B78C-39BCF7F44F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1" i="1" l="1"/>
  <c r="C45" i="1"/>
  <c r="F45" i="1" s="1"/>
  <c r="C44" i="1"/>
  <c r="F44" i="1" s="1"/>
  <c r="C43" i="1"/>
  <c r="F43" i="1" s="1"/>
  <c r="C42" i="1"/>
  <c r="F42" i="1" s="1"/>
  <c r="C41" i="1"/>
  <c r="E29" i="1" l="1"/>
  <c r="B29" i="1" s="1"/>
  <c r="B15" i="1"/>
  <c r="G22" i="1"/>
  <c r="G20" i="1"/>
  <c r="G15" i="1"/>
  <c r="G14" i="1"/>
  <c r="C7" i="1"/>
  <c r="E36" i="1" l="1"/>
  <c r="B36" i="1" s="1"/>
  <c r="B37" i="1" s="1"/>
  <c r="E34" i="1"/>
  <c r="B34" i="1" s="1"/>
  <c r="B23" i="1"/>
  <c r="E28" i="1"/>
  <c r="B28" i="1" s="1"/>
  <c r="B35" i="1" s="1"/>
  <c r="E22" i="1"/>
  <c r="B22" i="1" s="1"/>
  <c r="E20" i="1"/>
  <c r="B20" i="1" s="1"/>
  <c r="E15" i="1"/>
  <c r="E14" i="1"/>
  <c r="B14" i="1" s="1"/>
  <c r="B21" i="1" s="1"/>
  <c r="C6" i="1"/>
  <c r="G29" i="1" s="1"/>
  <c r="G34" i="1" l="1"/>
  <c r="G28" i="1"/>
  <c r="G36" i="1"/>
</calcChain>
</file>

<file path=xl/sharedStrings.xml><?xml version="1.0" encoding="utf-8"?>
<sst xmlns="http://schemas.openxmlformats.org/spreadsheetml/2006/main" count="71" uniqueCount="42">
  <si>
    <t>LOS</t>
  </si>
  <si>
    <t>hbs</t>
  </si>
  <si>
    <t>hut</t>
  </si>
  <si>
    <t>w</t>
  </si>
  <si>
    <t>h</t>
  </si>
  <si>
    <t>d3d</t>
  </si>
  <si>
    <t>pl1</t>
  </si>
  <si>
    <t>pl2</t>
  </si>
  <si>
    <t>dbp</t>
  </si>
  <si>
    <t>fc</t>
  </si>
  <si>
    <t>h_apost_bs</t>
  </si>
  <si>
    <t>h_apost_ut</t>
  </si>
  <si>
    <t>he</t>
  </si>
  <si>
    <t>pl</t>
  </si>
  <si>
    <t>NLOS</t>
  </si>
  <si>
    <t>d2d-out</t>
  </si>
  <si>
    <t>d2d-in</t>
  </si>
  <si>
    <t>pl_apost_rma_nlos</t>
  </si>
  <si>
    <t>pl_rma_nlos</t>
  </si>
  <si>
    <t>Height BS</t>
  </si>
  <si>
    <t>Height UT</t>
  </si>
  <si>
    <t>Effective ant height</t>
  </si>
  <si>
    <t>Effective UT height</t>
  </si>
  <si>
    <t>Effective env. height</t>
  </si>
  <si>
    <t>Ave. street width</t>
  </si>
  <si>
    <t>Ave. building height</t>
  </si>
  <si>
    <t>Breakpoint</t>
  </si>
  <si>
    <t>Parameter</t>
  </si>
  <si>
    <t>Notation</t>
  </si>
  <si>
    <t>Default value</t>
  </si>
  <si>
    <t>See column G</t>
  </si>
  <si>
    <t>Rma LOS</t>
  </si>
  <si>
    <t>Rma NLOS</t>
  </si>
  <si>
    <t>Uma LOS</t>
  </si>
  <si>
    <t>Uma NLOS</t>
  </si>
  <si>
    <t>d_apost_bp</t>
  </si>
  <si>
    <t>uMA NLOS Optional model</t>
  </si>
  <si>
    <t>Frequency (GHz)</t>
  </si>
  <si>
    <t>2D Distance (m)</t>
  </si>
  <si>
    <t>3D Distance (m)</t>
  </si>
  <si>
    <t>Transmitter height</t>
  </si>
  <si>
    <t>Receiver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</si>
</sst>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 indent="3"/>
    </xf>
    <xf numFmtId="0" fontId="1" fillId="0" borderId="0" xfId="0" applyFont="1" applyBorder="1" applyAlignment="1">
      <alignment horizontal="center" vertical="center"/>
    </xf>
    <xf numFmtId="1" fontId="0" fillId="0" borderId="0" xfId="0" applyNumberFormat="1" applyBorder="1" applyAlignment="1">
      <alignment horizontal="left" vertical="center" indent="3"/>
    </xf>
    <xf numFmtId="0" fontId="0" fillId="0" borderId="0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2" fillId="0" borderId="1" xfId="0" applyNumberFormat="1" applyFont="1" applyBorder="1" applyAlignment="1">
      <alignment horizontal="left" vertical="center" indent="3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" fontId="2" fillId="0" borderId="8" xfId="0" applyNumberFormat="1" applyFont="1" applyBorder="1" applyAlignment="1">
      <alignment horizontal="left" vertical="center" indent="3"/>
    </xf>
    <xf numFmtId="1" fontId="0" fillId="0" borderId="8" xfId="0" applyNumberFormat="1" applyBorder="1" applyAlignment="1">
      <alignment horizontal="left" vertical="center" indent="3"/>
    </xf>
    <xf numFmtId="1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left" vertical="center" indent="3"/>
    </xf>
    <xf numFmtId="0" fontId="0" fillId="0" borderId="0" xfId="0" applyBorder="1"/>
    <xf numFmtId="1" fontId="2" fillId="0" borderId="0" xfId="0" applyNumberFormat="1" applyFont="1" applyBorder="1" applyAlignment="1">
      <alignment horizontal="left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" fontId="2" fillId="0" borderId="8" xfId="0" applyNumberFormat="1" applyFont="1" applyBorder="1" applyAlignment="1">
      <alignment horizontal="left"/>
    </xf>
    <xf numFmtId="1" fontId="2" fillId="0" borderId="9" xfId="0" applyNumberFormat="1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" fontId="2" fillId="0" borderId="1" xfId="0" applyNumberFormat="1" applyFont="1" applyBorder="1" applyAlignment="1">
      <alignment horizontal="left"/>
    </xf>
    <xf numFmtId="1" fontId="2" fillId="0" borderId="6" xfId="0" applyNumberFormat="1" applyFont="1" applyBorder="1" applyAlignment="1">
      <alignment horizontal="left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0" fillId="0" borderId="5" xfId="0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2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vertical="center"/>
    </xf>
    <xf numFmtId="2" fontId="0" fillId="0" borderId="9" xfId="0" applyNumberForma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F976F-A889-4452-9B55-F1E5AA192C6F}">
  <dimension ref="A1:H45"/>
  <sheetViews>
    <sheetView tabSelected="1" topLeftCell="A14" workbookViewId="0">
      <selection activeCell="C30" sqref="C30"/>
    </sheetView>
  </sheetViews>
  <sheetFormatPr defaultRowHeight="15" x14ac:dyDescent="0.25"/>
  <cols>
    <col min="1" max="1" width="19.5703125" bestFit="1" customWidth="1"/>
    <col min="2" max="2" width="11" bestFit="1" customWidth="1"/>
    <col min="3" max="3" width="13.140625" bestFit="1" customWidth="1"/>
    <col min="4" max="4" width="6.85546875" bestFit="1" customWidth="1"/>
    <col min="7" max="7" width="15" customWidth="1"/>
  </cols>
  <sheetData>
    <row r="1" spans="1:7" ht="15.75" thickBot="1" x14ac:dyDescent="0.3"/>
    <row r="2" spans="1:7" x14ac:dyDescent="0.25">
      <c r="A2" s="13" t="s">
        <v>27</v>
      </c>
      <c r="B2" s="14" t="s">
        <v>28</v>
      </c>
      <c r="C2" s="15" t="s">
        <v>29</v>
      </c>
    </row>
    <row r="3" spans="1:7" x14ac:dyDescent="0.25">
      <c r="A3" s="10" t="s">
        <v>23</v>
      </c>
      <c r="B3" s="1" t="s">
        <v>12</v>
      </c>
      <c r="C3" s="26">
        <v>1</v>
      </c>
    </row>
    <row r="4" spans="1:7" x14ac:dyDescent="0.25">
      <c r="A4" s="10" t="s">
        <v>19</v>
      </c>
      <c r="B4" s="1" t="s">
        <v>1</v>
      </c>
      <c r="C4" s="26">
        <v>35</v>
      </c>
    </row>
    <row r="5" spans="1:7" x14ac:dyDescent="0.25">
      <c r="A5" s="10" t="s">
        <v>20</v>
      </c>
      <c r="B5" s="1" t="s">
        <v>2</v>
      </c>
      <c r="C5" s="26">
        <v>1.5</v>
      </c>
    </row>
    <row r="6" spans="1:7" x14ac:dyDescent="0.25">
      <c r="A6" s="10" t="s">
        <v>21</v>
      </c>
      <c r="B6" s="1" t="s">
        <v>10</v>
      </c>
      <c r="C6" s="26">
        <f>C4-C5</f>
        <v>33.5</v>
      </c>
    </row>
    <row r="7" spans="1:7" x14ac:dyDescent="0.25">
      <c r="A7" s="10" t="s">
        <v>22</v>
      </c>
      <c r="B7" s="1" t="s">
        <v>11</v>
      </c>
      <c r="C7" s="26">
        <f>C5-C3</f>
        <v>0.5</v>
      </c>
    </row>
    <row r="8" spans="1:7" x14ac:dyDescent="0.25">
      <c r="A8" s="10" t="s">
        <v>24</v>
      </c>
      <c r="B8" s="1" t="s">
        <v>3</v>
      </c>
      <c r="C8" s="26">
        <v>20</v>
      </c>
    </row>
    <row r="9" spans="1:7" x14ac:dyDescent="0.25">
      <c r="A9" s="10" t="s">
        <v>25</v>
      </c>
      <c r="B9" s="1" t="s">
        <v>4</v>
      </c>
      <c r="C9" s="26">
        <v>5</v>
      </c>
    </row>
    <row r="10" spans="1:7" ht="15.75" thickBot="1" x14ac:dyDescent="0.3">
      <c r="A10" s="16" t="s">
        <v>26</v>
      </c>
      <c r="B10" s="20" t="s">
        <v>8</v>
      </c>
      <c r="C10" s="27" t="s">
        <v>30</v>
      </c>
    </row>
    <row r="11" spans="1:7" ht="15.75" thickBot="1" x14ac:dyDescent="0.3"/>
    <row r="12" spans="1:7" x14ac:dyDescent="0.25">
      <c r="A12" s="30" t="s">
        <v>31</v>
      </c>
      <c r="B12" s="31"/>
      <c r="C12" s="31"/>
      <c r="D12" s="31"/>
      <c r="E12" s="31"/>
      <c r="F12" s="31"/>
      <c r="G12" s="32"/>
    </row>
    <row r="13" spans="1:7" x14ac:dyDescent="0.25">
      <c r="A13" s="10" t="s">
        <v>0</v>
      </c>
      <c r="B13" s="2" t="s">
        <v>13</v>
      </c>
      <c r="C13" s="2" t="s">
        <v>15</v>
      </c>
      <c r="D13" s="2" t="s">
        <v>16</v>
      </c>
      <c r="E13" s="2" t="s">
        <v>5</v>
      </c>
      <c r="F13" s="2" t="s">
        <v>9</v>
      </c>
      <c r="G13" s="11" t="s">
        <v>8</v>
      </c>
    </row>
    <row r="14" spans="1:7" x14ac:dyDescent="0.25">
      <c r="A14" s="10" t="s">
        <v>6</v>
      </c>
      <c r="B14" s="9">
        <f>20*LOG10(40*PI()*E14*F14/3)+MIN(0.03*POWER(C9,1.72),10)*LOG10(E14)-MIN(0.044*POWER(C9,1.72),14.77)+0.002*LOG10(C9)*E14</f>
        <v>70.219014640972063</v>
      </c>
      <c r="C14" s="3">
        <v>90</v>
      </c>
      <c r="D14" s="3">
        <v>10</v>
      </c>
      <c r="E14" s="7">
        <f>SQRT(POWER((C14+D14),2)+POWER(($C$4-$C$5),2))</f>
        <v>105.46207849269803</v>
      </c>
      <c r="F14" s="1">
        <v>0.7</v>
      </c>
      <c r="G14" s="12">
        <f>2*PI()*$C$4*$C$5*(F14*1000000000)/300000000</f>
        <v>769.69020012949932</v>
      </c>
    </row>
    <row r="15" spans="1:7" ht="15.75" thickBot="1" x14ac:dyDescent="0.3">
      <c r="A15" s="16" t="s">
        <v>7</v>
      </c>
      <c r="B15" s="17">
        <f>20*LOG10(40*PI()*G15*F15/3)+MIN(0.03*POWER(C9,1.72),10)*LOG10(G15)-MIN(0.044*POWER(C9,1.72),14.77)+0.002*LOG10(C9)*G15+40*LOG10(E15/G15)</f>
        <v>121.33105477369</v>
      </c>
      <c r="C15" s="18">
        <v>4990</v>
      </c>
      <c r="D15" s="18">
        <v>10</v>
      </c>
      <c r="E15" s="19">
        <f>SQRT(POWER((C15+D15),2)+POWER(($C$4-$C$5),2))</f>
        <v>5000.1122237405834</v>
      </c>
      <c r="F15" s="20">
        <v>0.7</v>
      </c>
      <c r="G15" s="21">
        <f>2*PI()*$C$4*$C$5*(F15*1000000000)/300000000</f>
        <v>769.69020012949932</v>
      </c>
    </row>
    <row r="16" spans="1:7" x14ac:dyDescent="0.25">
      <c r="A16" s="22"/>
      <c r="B16" s="23"/>
      <c r="C16" s="5"/>
      <c r="D16" s="5"/>
      <c r="E16" s="8"/>
      <c r="F16" s="6"/>
      <c r="G16" s="8"/>
    </row>
    <row r="17" spans="1:8" ht="15.75" thickBot="1" x14ac:dyDescent="0.3">
      <c r="A17" s="22"/>
      <c r="B17" s="23"/>
      <c r="C17" s="5"/>
      <c r="D17" s="5"/>
      <c r="E17" s="8"/>
      <c r="F17" s="6"/>
      <c r="G17" s="8"/>
    </row>
    <row r="18" spans="1:8" x14ac:dyDescent="0.25">
      <c r="A18" s="30" t="s">
        <v>32</v>
      </c>
      <c r="B18" s="31"/>
      <c r="C18" s="31"/>
      <c r="D18" s="31"/>
      <c r="E18" s="31"/>
      <c r="F18" s="31"/>
      <c r="G18" s="32"/>
      <c r="H18" s="24"/>
    </row>
    <row r="19" spans="1:8" x14ac:dyDescent="0.25">
      <c r="A19" s="10" t="s">
        <v>14</v>
      </c>
      <c r="B19" s="2" t="s">
        <v>13</v>
      </c>
      <c r="C19" s="2" t="s">
        <v>15</v>
      </c>
      <c r="D19" s="2" t="s">
        <v>16</v>
      </c>
      <c r="E19" s="2" t="s">
        <v>5</v>
      </c>
      <c r="F19" s="2" t="s">
        <v>9</v>
      </c>
      <c r="G19" s="11" t="s">
        <v>8</v>
      </c>
    </row>
    <row r="20" spans="1:8" x14ac:dyDescent="0.25">
      <c r="A20" s="10" t="s">
        <v>17</v>
      </c>
      <c r="B20" s="3">
        <f>161.04-7.1*LOG10($C$8)+7.5*LOG10($C$9)-(24.37-POWER(3.7*($C$9/$C$4),2))*LOG10($C$4)+(43.42-3.1*LOG10($C$4))*(LOG10(E20)-3)+20*LOG10(F20)-(3.2*POWER(LOG10(11.75*$C$5),2)-4.97)</f>
        <v>79.009197673455859</v>
      </c>
      <c r="C20" s="3">
        <v>90</v>
      </c>
      <c r="D20" s="3">
        <v>10</v>
      </c>
      <c r="E20" s="7">
        <f>SQRT(POWER((C20+D20),2)+POWER(($C$4-$C$5),2))</f>
        <v>105.46207849269803</v>
      </c>
      <c r="F20" s="1">
        <v>0.7</v>
      </c>
      <c r="G20" s="12">
        <f>2*PI()*$C$4*$C$5*(F20*1000000000)/300000000</f>
        <v>769.69020012949932</v>
      </c>
    </row>
    <row r="21" spans="1:8" x14ac:dyDescent="0.25">
      <c r="A21" s="10" t="s">
        <v>18</v>
      </c>
      <c r="B21" s="33">
        <f>IF(AND(SUM(C20:D20)&gt;=10,SUM(C20:D20)&lt;=5000),MAX(B14,B20))</f>
        <v>79.009197673455859</v>
      </c>
      <c r="C21" s="33"/>
      <c r="D21" s="33"/>
      <c r="E21" s="33"/>
      <c r="F21" s="33"/>
      <c r="G21" s="34"/>
    </row>
    <row r="22" spans="1:8" x14ac:dyDescent="0.25">
      <c r="A22" s="10" t="s">
        <v>17</v>
      </c>
      <c r="B22" s="3">
        <f>161.04-7.1*LOG10($C$8)+7.5*LOG10($C$9)-(24.37-POWER(3.7*($C$9/$C$4),2))*LOG10($C$4)+(43.42-3.1*LOG10($C$4))*(LOG10(E22)-3)+20*LOG10(F22)-(3.2*POWER(LOG10(11.75*$C$5),2)-4.97)</f>
        <v>143.75425407467171</v>
      </c>
      <c r="C22" s="3">
        <v>4990</v>
      </c>
      <c r="D22" s="3">
        <v>10</v>
      </c>
      <c r="E22" s="7">
        <f>SQRT(POWER((C22+D22),2)+POWER(($C$4-$C$5),2))</f>
        <v>5000.1122237405834</v>
      </c>
      <c r="F22" s="1">
        <v>0.7</v>
      </c>
      <c r="G22" s="12">
        <f>2*PI()*$C$4*$C$5*(F22*1000000000)/300000000</f>
        <v>769.69020012949932</v>
      </c>
    </row>
    <row r="23" spans="1:8" ht="15.75" thickBot="1" x14ac:dyDescent="0.3">
      <c r="A23" s="16" t="s">
        <v>18</v>
      </c>
      <c r="B23" s="28">
        <f>IF(AND(SUM(C22:D22)&gt;=10,SUM(C22:D22)&lt;=5000),MAX(B22,B22))</f>
        <v>143.75425407467171</v>
      </c>
      <c r="C23" s="28"/>
      <c r="D23" s="28"/>
      <c r="E23" s="28"/>
      <c r="F23" s="28"/>
      <c r="G23" s="29"/>
    </row>
    <row r="24" spans="1:8" x14ac:dyDescent="0.25">
      <c r="A24" s="4"/>
      <c r="B24" s="25"/>
      <c r="C24" s="25"/>
      <c r="D24" s="25"/>
      <c r="E24" s="25"/>
      <c r="F24" s="25"/>
      <c r="G24" s="25"/>
    </row>
    <row r="25" spans="1:8" ht="15.75" thickBot="1" x14ac:dyDescent="0.3"/>
    <row r="26" spans="1:8" x14ac:dyDescent="0.25">
      <c r="A26" s="30" t="s">
        <v>33</v>
      </c>
      <c r="B26" s="31"/>
      <c r="C26" s="31"/>
      <c r="D26" s="31"/>
      <c r="E26" s="31"/>
      <c r="F26" s="31"/>
      <c r="G26" s="32"/>
    </row>
    <row r="27" spans="1:8" x14ac:dyDescent="0.25">
      <c r="A27" s="10" t="s">
        <v>0</v>
      </c>
      <c r="B27" s="2" t="s">
        <v>13</v>
      </c>
      <c r="C27" s="2" t="s">
        <v>15</v>
      </c>
      <c r="D27" s="2" t="s">
        <v>16</v>
      </c>
      <c r="E27" s="2" t="s">
        <v>5</v>
      </c>
      <c r="F27" s="2" t="s">
        <v>9</v>
      </c>
      <c r="G27" s="11" t="s">
        <v>35</v>
      </c>
    </row>
    <row r="28" spans="1:8" x14ac:dyDescent="0.25">
      <c r="A28" s="10" t="s">
        <v>6</v>
      </c>
      <c r="B28" s="9">
        <f>28+22*LOG10(E28)+20*LOG10(F28)</f>
        <v>69.410079979877253</v>
      </c>
      <c r="C28" s="3">
        <v>90</v>
      </c>
      <c r="D28" s="3">
        <v>10</v>
      </c>
      <c r="E28" s="7">
        <f>SQRT(POWER((C28+D28),2)+POWER(($C$4-$C$5),2))</f>
        <v>105.46207849269803</v>
      </c>
      <c r="F28" s="1">
        <v>0.7</v>
      </c>
      <c r="G28" s="12">
        <f>4*$C$6*$C$7*(F28*1000000000)/300000000</f>
        <v>156.33333333333334</v>
      </c>
    </row>
    <row r="29" spans="1:8" ht="15.75" thickBot="1" x14ac:dyDescent="0.3">
      <c r="A29" s="16" t="s">
        <v>7</v>
      </c>
      <c r="B29" s="17">
        <f>28+40*LOG10(E29)+20*LOG10($F$29)-9*LOG10(POWER(G29,2)+POWER($C$4-$C$5,2))</f>
        <v>133.1927421833494</v>
      </c>
      <c r="C29" s="18">
        <v>4990</v>
      </c>
      <c r="D29" s="18">
        <v>10</v>
      </c>
      <c r="E29" s="19">
        <f>SQRT(POWER((C29+D29),2)+POWER(($C$4-$C$5),2))</f>
        <v>5000.1122237405834</v>
      </c>
      <c r="F29" s="20">
        <v>0.7</v>
      </c>
      <c r="G29" s="21">
        <f>4*$C$6*$C$7*(F29*1000000000)/300000000</f>
        <v>156.33333333333334</v>
      </c>
    </row>
    <row r="30" spans="1:8" x14ac:dyDescent="0.25">
      <c r="A30" s="4"/>
      <c r="B30" s="23"/>
      <c r="C30" s="5"/>
      <c r="D30" s="5"/>
      <c r="E30" s="8"/>
      <c r="F30" s="6"/>
      <c r="G30" s="8"/>
    </row>
    <row r="31" spans="1:8" ht="15.75" thickBot="1" x14ac:dyDescent="0.3">
      <c r="A31" s="4"/>
      <c r="B31" s="5"/>
      <c r="C31" s="5"/>
      <c r="D31" s="5"/>
      <c r="E31" s="8"/>
      <c r="F31" s="6"/>
      <c r="G31" s="8"/>
    </row>
    <row r="32" spans="1:8" x14ac:dyDescent="0.25">
      <c r="A32" s="30" t="s">
        <v>34</v>
      </c>
      <c r="B32" s="31"/>
      <c r="C32" s="31"/>
      <c r="D32" s="31"/>
      <c r="E32" s="31"/>
      <c r="F32" s="31"/>
      <c r="G32" s="32"/>
    </row>
    <row r="33" spans="1:7" x14ac:dyDescent="0.25">
      <c r="A33" s="10" t="s">
        <v>14</v>
      </c>
      <c r="B33" s="2" t="s">
        <v>13</v>
      </c>
      <c r="C33" s="2" t="s">
        <v>15</v>
      </c>
      <c r="D33" s="2" t="s">
        <v>16</v>
      </c>
      <c r="E33" s="2" t="s">
        <v>5</v>
      </c>
      <c r="F33" s="2" t="s">
        <v>9</v>
      </c>
      <c r="G33" s="11" t="s">
        <v>35</v>
      </c>
    </row>
    <row r="34" spans="1:7" x14ac:dyDescent="0.25">
      <c r="A34" s="10" t="s">
        <v>17</v>
      </c>
      <c r="B34" s="3">
        <f>13.54+39.08*LOG10(E34)+20*LOG10(F34)-0.6*($C$5-1.5)</f>
        <v>89.50456523385148</v>
      </c>
      <c r="C34" s="3">
        <v>90</v>
      </c>
      <c r="D34" s="3">
        <v>10</v>
      </c>
      <c r="E34" s="7">
        <f>SQRT(POWER((C34+D34),2)+POWER(($C$4-$C$5),2))</f>
        <v>105.46207849269803</v>
      </c>
      <c r="F34" s="1">
        <v>0.7</v>
      </c>
      <c r="G34" s="12">
        <f>4*$C$6*$C$7*(F34*1000000000)/300000000</f>
        <v>156.33333333333334</v>
      </c>
    </row>
    <row r="35" spans="1:7" x14ac:dyDescent="0.25">
      <c r="A35" s="10" t="s">
        <v>18</v>
      </c>
      <c r="B35" s="33">
        <f>IF(AND(SUM(C34:D34)&gt;=10,SUM(C34:D34)&lt;=5000),MAX(B28,B34))</f>
        <v>89.50456523385148</v>
      </c>
      <c r="C35" s="33"/>
      <c r="D35" s="33"/>
      <c r="E35" s="33"/>
      <c r="F35" s="33"/>
      <c r="G35" s="34"/>
    </row>
    <row r="36" spans="1:7" x14ac:dyDescent="0.25">
      <c r="A36" s="10" t="s">
        <v>17</v>
      </c>
      <c r="B36" s="3">
        <f>13.54+39.08*LOG10(E36)+20*LOG10(F36)-0.6*($C$5-1.5)</f>
        <v>154.99808950285214</v>
      </c>
      <c r="C36" s="3">
        <v>4990</v>
      </c>
      <c r="D36" s="3">
        <v>10</v>
      </c>
      <c r="E36" s="7">
        <f>SQRT(POWER((C36+D36),2)+POWER(($C$4-$C$5),2))</f>
        <v>5000.1122237405834</v>
      </c>
      <c r="F36" s="1">
        <v>0.7</v>
      </c>
      <c r="G36" s="12">
        <f>4*$C$6*$C$7*(F36*1000000000)/300000000</f>
        <v>156.33333333333334</v>
      </c>
    </row>
    <row r="37" spans="1:7" ht="15.75" thickBot="1" x14ac:dyDescent="0.3">
      <c r="A37" s="16" t="s">
        <v>18</v>
      </c>
      <c r="B37" s="28">
        <f>IF(AND(SUM(C36:D36)&gt;=10,SUM(C36:D36)&lt;=5000),MAX(B36,B36))</f>
        <v>154.99808950285214</v>
      </c>
      <c r="C37" s="28"/>
      <c r="D37" s="28"/>
      <c r="E37" s="28"/>
      <c r="F37" s="28"/>
      <c r="G37" s="29"/>
    </row>
    <row r="38" spans="1:7" ht="15.75" thickBot="1" x14ac:dyDescent="0.3"/>
    <row r="39" spans="1:7" ht="15" customHeight="1" x14ac:dyDescent="0.25">
      <c r="A39" s="35" t="s">
        <v>36</v>
      </c>
      <c r="B39" s="36"/>
      <c r="C39" s="36"/>
      <c r="D39" s="36"/>
      <c r="E39" s="36"/>
      <c r="F39" s="37"/>
    </row>
    <row r="40" spans="1:7" ht="45" x14ac:dyDescent="0.25">
      <c r="A40" s="44" t="s">
        <v>37</v>
      </c>
      <c r="B40" s="45" t="s">
        <v>38</v>
      </c>
      <c r="C40" s="45" t="s">
        <v>39</v>
      </c>
      <c r="D40" s="45" t="s">
        <v>40</v>
      </c>
      <c r="E40" s="45" t="s">
        <v>41</v>
      </c>
      <c r="F40" s="11" t="s">
        <v>13</v>
      </c>
    </row>
    <row r="41" spans="1:7" x14ac:dyDescent="0.25">
      <c r="A41" s="38">
        <v>3.5</v>
      </c>
      <c r="B41" s="1">
        <v>500</v>
      </c>
      <c r="C41" s="39">
        <f>SQRT(POWER(B41,2)+POWER((D41-E41),2))</f>
        <v>501.12099337385575</v>
      </c>
      <c r="D41" s="1">
        <v>35</v>
      </c>
      <c r="E41" s="1">
        <v>1.5</v>
      </c>
      <c r="F41" s="40">
        <f>32.4+20*LOG10(A41)+30*LOG10(C41)</f>
        <v>124.27963879538905</v>
      </c>
    </row>
    <row r="42" spans="1:7" x14ac:dyDescent="0.25">
      <c r="A42" s="38">
        <v>3.5</v>
      </c>
      <c r="B42" s="1">
        <v>1000</v>
      </c>
      <c r="C42" s="39">
        <f>SQRT(POWER(B42,2)+POWER((D42-E42),2))</f>
        <v>1000.4060425647178</v>
      </c>
      <c r="D42" s="1">
        <v>30</v>
      </c>
      <c r="E42" s="1">
        <v>1.5</v>
      </c>
      <c r="F42" s="40">
        <f>32.4+20*LOG10(A42)+30*LOG10(C42)</f>
        <v>133.28665007461876</v>
      </c>
    </row>
    <row r="43" spans="1:7" x14ac:dyDescent="0.25">
      <c r="A43" s="38">
        <v>3.5</v>
      </c>
      <c r="B43" s="1">
        <v>5000</v>
      </c>
      <c r="C43" s="39">
        <f>SQRT(POWER(B43,2)+POWER((D43-E43),2))</f>
        <v>5000.0812243402606</v>
      </c>
      <c r="D43" s="1">
        <v>30</v>
      </c>
      <c r="E43" s="1">
        <v>1.5</v>
      </c>
      <c r="F43" s="40">
        <f>32.4+20*LOG10(A43)+30*LOG10(C43)</f>
        <v>154.25067266706358</v>
      </c>
    </row>
    <row r="44" spans="1:7" x14ac:dyDescent="0.25">
      <c r="A44" s="38">
        <v>3.5</v>
      </c>
      <c r="B44" s="1">
        <v>10000</v>
      </c>
      <c r="C44" s="39">
        <f>SQRT(POWER(B44,2)+POWER((D44-E44),2))</f>
        <v>10000.040612417532</v>
      </c>
      <c r="D44" s="1">
        <v>30</v>
      </c>
      <c r="E44" s="1">
        <v>1.5</v>
      </c>
      <c r="F44" s="40">
        <f>32.4+20*LOG10(A44)+30*LOG10(C44)</f>
        <v>163.28141380014455</v>
      </c>
    </row>
    <row r="45" spans="1:7" ht="15.75" thickBot="1" x14ac:dyDescent="0.3">
      <c r="A45" s="41">
        <v>3.5</v>
      </c>
      <c r="B45" s="20">
        <v>20000</v>
      </c>
      <c r="C45" s="42">
        <f>SQRT(POWER(B45,2)+POWER((D45-E45),2))</f>
        <v>20000.02030623969</v>
      </c>
      <c r="D45" s="20">
        <v>30</v>
      </c>
      <c r="E45" s="20">
        <v>1.5</v>
      </c>
      <c r="F45" s="43">
        <f>32.4+20*LOG10(A45)+30*LOG10(C45)</f>
        <v>172.31227398525002</v>
      </c>
    </row>
  </sheetData>
  <mergeCells count="9">
    <mergeCell ref="A39:F39"/>
    <mergeCell ref="B37:G37"/>
    <mergeCell ref="A12:G12"/>
    <mergeCell ref="A18:G18"/>
    <mergeCell ref="A26:G26"/>
    <mergeCell ref="A32:G32"/>
    <mergeCell ref="B21:G21"/>
    <mergeCell ref="B35:G35"/>
    <mergeCell ref="B23:G23"/>
  </mergeCells>
  <conditionalFormatting sqref="F42:F43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{0B7363B3-0C05-4C18-A520-B91F60EA9ADE}</x14:id>
        </ext>
      </extLst>
    </cfRule>
  </conditionalFormatting>
  <conditionalFormatting sqref="F44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{3CF7029B-1274-49FA-B51E-949494261206}</x14:id>
        </ext>
      </extLst>
    </cfRule>
  </conditionalFormatting>
  <conditionalFormatting sqref="F4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{92A6A5CA-9CDF-45A3-89FF-1A90F044190A}</x14:id>
        </ext>
      </extLst>
    </cfRule>
  </conditionalFormatting>
  <conditionalFormatting sqref="F4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{DFAB23E5-27F1-4116-B121-46EE8D4ABFAA}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B7363B3-0C05-4C18-A520-B91F60EA9ADE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F42:F43</xm:sqref>
        </x14:conditionalFormatting>
        <x14:conditionalFormatting xmlns:xm="http://schemas.microsoft.com/office/excel/2006/main">
          <x14:cfRule type="dataBar" id="{3CF7029B-1274-49FA-B51E-949494261206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F44</xm:sqref>
        </x14:conditionalFormatting>
        <x14:conditionalFormatting xmlns:xm="http://schemas.microsoft.com/office/excel/2006/main">
          <x14:cfRule type="dataBar" id="{92A6A5CA-9CDF-45A3-89FF-1A90F044190A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F45</xm:sqref>
        </x14:conditionalFormatting>
        <x14:conditionalFormatting xmlns:xm="http://schemas.microsoft.com/office/excel/2006/main">
          <x14:cfRule type="dataBar" id="{DFAB23E5-27F1-4116-B121-46EE8D4ABFAA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F41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</dc:creator>
  <cp:lastModifiedBy>Anonymous</cp:lastModifiedBy>
  <dcterms:created xsi:type="dcterms:W3CDTF">2019-09-03T12:02:43Z</dcterms:created>
  <dcterms:modified xsi:type="dcterms:W3CDTF">2019-09-04T09:12:37Z</dcterms:modified>
</cp:coreProperties>
</file>